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comments2.xml" ContentType="application/vnd.openxmlformats-officedocument.spreadsheetml.comment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285" windowWidth="18075" windowHeight="6780" tabRatio="722" firstSheet="1" activeTab="1"/>
  </bookViews>
  <sheets>
    <sheet name="Data" sheetId="2" state="hidden" r:id="rId1"/>
    <sheet name="Report" sheetId="12" r:id="rId2"/>
    <sheet name="Geochemical Log" sheetId="162" r:id="rId3"/>
    <sheet name="Kerogen Quality" sheetId="8" r:id="rId4"/>
    <sheet name="KEROGEN TYPE" sheetId="176" r:id="rId5"/>
    <sheet name="Kerogen Type and Maturity" sheetId="177" r:id="rId6"/>
    <sheet name="Kerogen Conversion-Maturity" sheetId="179" r:id="rId7"/>
    <sheet name="Maturation Profile" sheetId="171" state="hidden" r:id="rId8"/>
    <sheet name="GUIDELINES" sheetId="163" state="hidden" r:id="rId9"/>
    <sheet name="Config" sheetId="172" state="hidden" r:id="rId10"/>
    <sheet name="Sheet1" sheetId="180" state="hidden" r:id="rId11"/>
  </sheets>
  <definedNames>
    <definedName name="_xlnm.Print_Area" localSheetId="2">'Geochemical Log'!$A$1:$L$55</definedName>
    <definedName name="_xlnm.Print_Area" localSheetId="6">'Kerogen Conversion-Maturity'!$A$1:$V$35</definedName>
    <definedName name="_xlnm.Print_Area" localSheetId="3">'Kerogen Quality'!$A$1:$AG$34</definedName>
    <definedName name="_xlnm.Print_Area" localSheetId="4">'KEROGEN TYPE'!$A$1:$H$47</definedName>
    <definedName name="_xlnm.Print_Area" localSheetId="5">'Kerogen Type and Maturity'!$A$1:$P$47</definedName>
    <definedName name="_xlnm.Print_Area" localSheetId="7">'Maturation Profile'!$A$1:$K$56</definedName>
    <definedName name="_xlnm.Print_Area" localSheetId="1">Report!$A$3:$AB$30</definedName>
    <definedName name="_xlnm.Print_Titles" localSheetId="1">Report!$3:$14</definedName>
  </definedNames>
  <calcPr calcId="145621"/>
</workbook>
</file>

<file path=xl/calcChain.xml><?xml version="1.0" encoding="utf-8"?>
<calcChain xmlns="http://schemas.openxmlformats.org/spreadsheetml/2006/main">
  <c r="AF4" i="8" l="1"/>
  <c r="X11" i="2" l="1"/>
  <c r="AA17" i="12" l="1"/>
  <c r="AA18" i="12"/>
  <c r="AA19" i="12"/>
  <c r="AA20" i="12"/>
  <c r="AA21" i="12"/>
  <c r="AA16" i="12"/>
  <c r="B17" i="12"/>
  <c r="B18" i="12"/>
  <c r="B19" i="12"/>
  <c r="B20" i="12"/>
  <c r="B21" i="12"/>
  <c r="B16" i="12"/>
  <c r="Y17" i="12"/>
  <c r="Y18" i="12"/>
  <c r="Y19" i="12"/>
  <c r="Y20" i="12"/>
  <c r="Y21" i="12"/>
  <c r="Y16" i="12"/>
  <c r="H17" i="2"/>
  <c r="H18" i="2"/>
  <c r="H19" i="2"/>
  <c r="H20" i="2"/>
  <c r="H21" i="2"/>
  <c r="J17" i="2"/>
  <c r="J18" i="2"/>
  <c r="J19" i="2"/>
  <c r="J20" i="2"/>
  <c r="J21" i="2"/>
  <c r="J16" i="2"/>
  <c r="H16" i="2"/>
  <c r="G17" i="2"/>
  <c r="G18" i="2"/>
  <c r="G19" i="2"/>
  <c r="G20" i="2"/>
  <c r="G21" i="2"/>
  <c r="AN21" i="2"/>
  <c r="AN20" i="2"/>
  <c r="AN19" i="2"/>
  <c r="AN18" i="2"/>
  <c r="AN17" i="2"/>
  <c r="AN16" i="2"/>
  <c r="Y17" i="2"/>
  <c r="Y18" i="2"/>
  <c r="Y19" i="2"/>
  <c r="Y20" i="2"/>
  <c r="Y21" i="2"/>
  <c r="Y16" i="2"/>
  <c r="AK17" i="2"/>
  <c r="AK18" i="2"/>
  <c r="AK19" i="2"/>
  <c r="AK20" i="2"/>
  <c r="AK21" i="2"/>
  <c r="AK16" i="2"/>
  <c r="AK15" i="2"/>
  <c r="AJ17" i="2"/>
  <c r="AJ18" i="2"/>
  <c r="AJ19" i="2"/>
  <c r="AJ20" i="2"/>
  <c r="AJ21" i="2"/>
  <c r="AJ16" i="2"/>
  <c r="G16" i="2" l="1"/>
  <c r="E17" i="12" l="1"/>
  <c r="E18" i="12"/>
  <c r="E19" i="12"/>
  <c r="E20" i="12"/>
  <c r="E21" i="12"/>
  <c r="E16" i="12"/>
  <c r="L4" i="162"/>
  <c r="U5" i="179"/>
  <c r="J5" i="179"/>
  <c r="O5" i="177"/>
  <c r="G5" i="177"/>
  <c r="G5" i="176"/>
  <c r="U4" i="8"/>
  <c r="J4" i="8"/>
  <c r="Y10" i="12"/>
  <c r="W17" i="2"/>
  <c r="X17" i="12" s="1"/>
  <c r="W18" i="2"/>
  <c r="X18" i="12" s="1"/>
  <c r="W19" i="2"/>
  <c r="X19" i="12" s="1"/>
  <c r="W20" i="2"/>
  <c r="X20" i="12" s="1"/>
  <c r="W21" i="2"/>
  <c r="X21" i="12" s="1"/>
  <c r="W16" i="2"/>
  <c r="X16" i="12" s="1"/>
  <c r="V17" i="2"/>
  <c r="V18" i="2"/>
  <c r="V19" i="2"/>
  <c r="V20" i="2"/>
  <c r="V21" i="2"/>
  <c r="V16" i="2"/>
  <c r="U17" i="2"/>
  <c r="U18" i="2"/>
  <c r="U19" i="2"/>
  <c r="U20" i="2"/>
  <c r="U21" i="2"/>
  <c r="U16" i="2"/>
  <c r="T17" i="2"/>
  <c r="U17" i="12" s="1"/>
  <c r="T18" i="2"/>
  <c r="U18" i="12" s="1"/>
  <c r="T19" i="2"/>
  <c r="U19" i="12" s="1"/>
  <c r="T20" i="2"/>
  <c r="U20" i="12" s="1"/>
  <c r="T21" i="2"/>
  <c r="U21" i="12" s="1"/>
  <c r="T16" i="2"/>
  <c r="U16" i="12" s="1"/>
  <c r="S17" i="2"/>
  <c r="T17" i="12" s="1"/>
  <c r="S18" i="2"/>
  <c r="T18" i="12" s="1"/>
  <c r="S19" i="2"/>
  <c r="T19" i="12" s="1"/>
  <c r="S20" i="2"/>
  <c r="T20" i="12" s="1"/>
  <c r="S21" i="2"/>
  <c r="T21" i="12" s="1"/>
  <c r="S16" i="2"/>
  <c r="T16" i="12" s="1"/>
  <c r="C4" i="162"/>
  <c r="A7" i="12"/>
  <c r="F14" i="12"/>
  <c r="I16" i="12"/>
  <c r="O17" i="12"/>
  <c r="Q17" i="12"/>
  <c r="O18" i="12"/>
  <c r="O19" i="12"/>
  <c r="Q19" i="12"/>
  <c r="O20" i="12"/>
  <c r="Q20" i="12"/>
  <c r="O21" i="12"/>
  <c r="Q21" i="12"/>
  <c r="Q18" i="12"/>
  <c r="P17" i="12"/>
  <c r="P18" i="12"/>
  <c r="P19" i="12"/>
  <c r="P20" i="12"/>
  <c r="P21" i="12"/>
  <c r="N17" i="12"/>
  <c r="N18" i="12"/>
  <c r="N19" i="12"/>
  <c r="N20" i="12"/>
  <c r="N21" i="12"/>
  <c r="M17" i="12"/>
  <c r="M18" i="12"/>
  <c r="M19" i="12"/>
  <c r="M20" i="12"/>
  <c r="M21" i="12"/>
  <c r="K17" i="12"/>
  <c r="K18" i="12"/>
  <c r="K19" i="12"/>
  <c r="K20" i="12"/>
  <c r="K21" i="12"/>
  <c r="J17" i="12"/>
  <c r="J18" i="12"/>
  <c r="J19" i="12"/>
  <c r="J20" i="12"/>
  <c r="J21" i="12"/>
  <c r="H17" i="12"/>
  <c r="H18" i="12"/>
  <c r="H19" i="12"/>
  <c r="H20" i="12"/>
  <c r="H21" i="12"/>
  <c r="G17" i="12"/>
  <c r="G18" i="12"/>
  <c r="G19" i="12"/>
  <c r="G20" i="12"/>
  <c r="G21" i="12"/>
  <c r="F17" i="12"/>
  <c r="F18" i="12"/>
  <c r="F19" i="12"/>
  <c r="F20" i="12"/>
  <c r="F21" i="12"/>
  <c r="B5" i="179"/>
  <c r="B4" i="8"/>
  <c r="O16" i="12"/>
  <c r="Q16" i="12"/>
  <c r="J5" i="177"/>
  <c r="B5" i="177"/>
  <c r="B5" i="176"/>
  <c r="M4" i="8"/>
  <c r="H16" i="12"/>
  <c r="G16" i="12"/>
  <c r="F16" i="12"/>
  <c r="P16" i="12"/>
  <c r="N16" i="12"/>
  <c r="M16" i="12"/>
  <c r="K16" i="12"/>
  <c r="J16" i="12"/>
  <c r="M5" i="179"/>
  <c r="X4" i="8"/>
  <c r="M13" i="12"/>
  <c r="A1" i="171"/>
  <c r="G12" i="2"/>
  <c r="J1" i="163" s="1"/>
  <c r="G13" i="2"/>
  <c r="J2" i="163" s="1"/>
  <c r="J3" i="163"/>
  <c r="J4" i="163"/>
  <c r="I11" i="163"/>
  <c r="K11" i="163"/>
  <c r="L11" i="163"/>
  <c r="I13" i="163"/>
  <c r="K13" i="163"/>
  <c r="I15" i="163"/>
  <c r="K15" i="163"/>
  <c r="I17" i="163"/>
  <c r="K17" i="163"/>
  <c r="S18" i="163"/>
  <c r="S29" i="163"/>
  <c r="N13" i="12"/>
  <c r="O13" i="12"/>
  <c r="P13" i="12"/>
  <c r="Q13" i="12"/>
  <c r="K11" i="2"/>
  <c r="L11" i="2"/>
  <c r="N11" i="2"/>
  <c r="K12" i="2"/>
  <c r="L12" i="2"/>
  <c r="N12" i="2"/>
  <c r="X12" i="2"/>
  <c r="V12" i="2" l="1"/>
  <c r="V11" i="2"/>
  <c r="V18" i="12"/>
  <c r="R21" i="12"/>
  <c r="R20" i="12"/>
  <c r="R18" i="12"/>
  <c r="R19" i="12"/>
  <c r="R16" i="12"/>
  <c r="S12" i="2"/>
  <c r="S11" i="2"/>
  <c r="E14" i="12"/>
  <c r="V16" i="12"/>
  <c r="W19" i="12"/>
  <c r="V20" i="12"/>
  <c r="W20" i="12"/>
  <c r="W16" i="12"/>
  <c r="W21" i="12"/>
  <c r="W17" i="12"/>
  <c r="V17" i="12"/>
  <c r="W18" i="12"/>
  <c r="V21" i="12"/>
  <c r="V19" i="12"/>
  <c r="R17" i="12"/>
  <c r="D16" i="2"/>
  <c r="C16" i="12" s="1"/>
  <c r="E9" i="12" s="1"/>
  <c r="D17" i="2"/>
  <c r="C17" i="12" s="1"/>
  <c r="D19" i="2"/>
  <c r="C19" i="12" s="1"/>
  <c r="D21" i="2"/>
  <c r="C21" i="12" s="1"/>
  <c r="D18" i="2"/>
  <c r="C18" i="12" s="1"/>
  <c r="D20" i="2"/>
  <c r="C20" i="12" s="1"/>
  <c r="I3" i="177" l="1"/>
  <c r="L2" i="8"/>
  <c r="A2" i="162"/>
  <c r="B3" i="176"/>
  <c r="L3" i="179"/>
  <c r="W2" i="8"/>
  <c r="A3" i="177"/>
  <c r="A3" i="179"/>
  <c r="A2" i="8"/>
</calcChain>
</file>

<file path=xl/comments1.xml><?xml version="1.0" encoding="utf-8"?>
<comments xmlns="http://schemas.openxmlformats.org/spreadsheetml/2006/main">
  <authors>
    <author>Dan Jarvie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Dan Jarvie:</t>
        </r>
        <r>
          <rPr>
            <sz val="8"/>
            <color indexed="81"/>
            <rFont val="Tahoma"/>
            <family val="2"/>
          </rPr>
          <t xml:space="preserve">
Whole Rock WR; Extracted Rock XR; Kerogen K </t>
        </r>
      </text>
    </comment>
  </commentList>
</comments>
</file>

<file path=xl/comments2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<sst xmlns="http://schemas.openxmlformats.org/spreadsheetml/2006/main" count="250" uniqueCount="206">
  <si>
    <t>TOC</t>
  </si>
  <si>
    <t>S1</t>
  </si>
  <si>
    <t>S2</t>
  </si>
  <si>
    <t>S3</t>
  </si>
  <si>
    <t>Tmax</t>
  </si>
  <si>
    <t>HI</t>
  </si>
  <si>
    <t>PI</t>
  </si>
  <si>
    <t>S1/TOC</t>
  </si>
  <si>
    <t>Median</t>
  </si>
  <si>
    <t>Depth</t>
  </si>
  <si>
    <t>OI</t>
  </si>
  <si>
    <t>Sample</t>
  </si>
  <si>
    <t>HGS</t>
  </si>
  <si>
    <t>Sample No.</t>
  </si>
  <si>
    <t>Depth 1</t>
  </si>
  <si>
    <t>if no id.</t>
  </si>
  <si>
    <t>Depth 2</t>
  </si>
  <si>
    <t>Depth vs. cal ro plot</t>
  </si>
  <si>
    <t>Depth log</t>
  </si>
  <si>
    <t>Depth range for plots:</t>
  </si>
  <si>
    <t>top</t>
  </si>
  <si>
    <t>bottom</t>
  </si>
  <si>
    <t>Meas.</t>
  </si>
  <si>
    <t>Lines for lean box</t>
  </si>
  <si>
    <t>Lines for PI - Tmax plot</t>
  </si>
  <si>
    <t>toc scale</t>
  </si>
  <si>
    <t>s2 scale</t>
  </si>
  <si>
    <t>TOC=100S2/HI</t>
  </si>
  <si>
    <t>S2=HIxTOC/100</t>
  </si>
  <si>
    <t>50 LINE</t>
  </si>
  <si>
    <t>200 LINE</t>
  </si>
  <si>
    <t>350 LINE</t>
  </si>
  <si>
    <t>700 LINE</t>
  </si>
  <si>
    <t>Use TOC &lt; TOC VALUE</t>
  </si>
  <si>
    <t>Type</t>
  </si>
  <si>
    <t>Notes</t>
  </si>
  <si>
    <t>Checks</t>
  </si>
  <si>
    <t>Pyrogram</t>
  </si>
  <si>
    <t>Bottom</t>
  </si>
  <si>
    <t>Formation</t>
  </si>
  <si>
    <t>Name</t>
  </si>
  <si>
    <t>Prep</t>
  </si>
  <si>
    <t>Depth units:</t>
  </si>
  <si>
    <t>Purple means calculated - do not change</t>
  </si>
  <si>
    <t>Min depth:</t>
  </si>
  <si>
    <t>Max depth:</t>
  </si>
  <si>
    <t>Min. depth</t>
  </si>
  <si>
    <t>Max depth</t>
  </si>
  <si>
    <t>Max TOC:</t>
  </si>
  <si>
    <t>Max S2:</t>
  </si>
  <si>
    <t>Change guidelines on plots on "Guidelines" worksheet; may require "format, sheet, unhide".</t>
  </si>
  <si>
    <t>Paste or add information to yellow areas only;</t>
  </si>
  <si>
    <t>Do not cut or move data !!!</t>
  </si>
  <si>
    <r>
      <t xml:space="preserve">Paste TOC/RE data in yellow area below </t>
    </r>
    <r>
      <rPr>
        <b/>
        <sz val="12"/>
        <color indexed="13"/>
        <rFont val="Wingdings"/>
        <charset val="2"/>
      </rPr>
      <t>ê</t>
    </r>
  </si>
  <si>
    <t>Leco</t>
  </si>
  <si>
    <t>Rock-Eval</t>
  </si>
  <si>
    <t>Pyrograms</t>
  </si>
  <si>
    <t>200 = 100 S2 / TOC</t>
  </si>
  <si>
    <t>Calculated on the TOC used in column K</t>
  </si>
  <si>
    <t>Figure 6.  Maturation profile based on measured vitrinite reflectance.</t>
  </si>
  <si>
    <t>S2/S3</t>
  </si>
  <si>
    <t>space2</t>
  </si>
  <si>
    <t>Client ID 1</t>
  </si>
  <si>
    <t>Client ID 2</t>
  </si>
  <si>
    <t>Operator</t>
  </si>
  <si>
    <t>Well Number</t>
  </si>
  <si>
    <t>API Number</t>
  </si>
  <si>
    <t>County</t>
  </si>
  <si>
    <t>State</t>
  </si>
  <si>
    <t>Age</t>
  </si>
  <si>
    <t>Misc 2</t>
  </si>
  <si>
    <t>Company</t>
  </si>
  <si>
    <t>Location</t>
  </si>
  <si>
    <t>ClientJobID</t>
  </si>
  <si>
    <t>INFO</t>
  </si>
  <si>
    <t>Range Start</t>
  </si>
  <si>
    <t>Range End</t>
  </si>
  <si>
    <t>Format</t>
  </si>
  <si>
    <t>Sample display distance</t>
  </si>
  <si>
    <t>Max samples in one page</t>
  </si>
  <si>
    <t>Page</t>
  </si>
  <si>
    <t>Data</t>
  </si>
  <si>
    <t>AP505</t>
  </si>
  <si>
    <t>Row</t>
  </si>
  <si>
    <t>File</t>
  </si>
  <si>
    <t>TOC_RE_[T]_[P]_[d=yymmdd].xls</t>
  </si>
  <si>
    <t>A15</t>
  </si>
  <si>
    <t>Basin</t>
  </si>
  <si>
    <t>Weatherford Labs Project</t>
  </si>
  <si>
    <t>Tmax Reliability</t>
  </si>
  <si>
    <t>(°C)</t>
  </si>
  <si>
    <t>**</t>
  </si>
  <si>
    <t>% Ro</t>
  </si>
  <si>
    <t>*</t>
  </si>
  <si>
    <t>TOTAL ORGANIC CARBON, PROGRAMMED PYROLYSIS DATA</t>
  </si>
  <si>
    <t>*100</t>
  </si>
  <si>
    <t>Project #:</t>
  </si>
  <si>
    <t xml:space="preserve">Company: </t>
  </si>
  <si>
    <t>Company:</t>
  </si>
  <si>
    <t>Project# :</t>
  </si>
  <si>
    <t>CoreTracNum</t>
  </si>
  <si>
    <t>Lab ID</t>
  </si>
  <si>
    <t>Operator :</t>
  </si>
  <si>
    <t>State :</t>
  </si>
  <si>
    <t>Well Name :</t>
  </si>
  <si>
    <t>NOPR</t>
  </si>
  <si>
    <t>Feet</t>
  </si>
  <si>
    <t>Weatherford Labs ID</t>
  </si>
  <si>
    <t>SRA ID :</t>
  </si>
  <si>
    <t>1-1 G</t>
  </si>
  <si>
    <t>1-2 G</t>
  </si>
  <si>
    <t>1-3 G</t>
  </si>
  <si>
    <t>2-1 G</t>
  </si>
  <si>
    <t>2-2 G</t>
  </si>
  <si>
    <t>2-3 G</t>
  </si>
  <si>
    <t>2-4 G</t>
  </si>
  <si>
    <t>2-5 G</t>
  </si>
  <si>
    <t>2-6 G</t>
  </si>
  <si>
    <t>2-7 G</t>
  </si>
  <si>
    <t>2-8 G</t>
  </si>
  <si>
    <t>3-1 G</t>
  </si>
  <si>
    <t>3-2 G</t>
  </si>
  <si>
    <t>3-3 G</t>
  </si>
  <si>
    <t>3-4 G</t>
  </si>
  <si>
    <t>3-5 G</t>
  </si>
  <si>
    <t>3-6 G</t>
  </si>
  <si>
    <t>3-7 G</t>
  </si>
  <si>
    <t>4-1 G</t>
  </si>
  <si>
    <t>4-2 G</t>
  </si>
  <si>
    <t>4-3 G</t>
  </si>
  <si>
    <t>4-4 G</t>
  </si>
  <si>
    <t>4-5 G</t>
  </si>
  <si>
    <t>4-6 G</t>
  </si>
  <si>
    <t>4-7 G</t>
  </si>
  <si>
    <t>4-8 G</t>
  </si>
  <si>
    <t>4-9 G</t>
  </si>
  <si>
    <t>4-10 G</t>
  </si>
  <si>
    <t>4-11 G</t>
  </si>
  <si>
    <t>4-12 G</t>
  </si>
  <si>
    <t>4-13 G</t>
  </si>
  <si>
    <t>4-14 G</t>
  </si>
  <si>
    <t>4-15 G</t>
  </si>
  <si>
    <t>4-16 G</t>
  </si>
  <si>
    <t>5-1 G</t>
  </si>
  <si>
    <t>5-2 G</t>
  </si>
  <si>
    <t>5-3 G</t>
  </si>
  <si>
    <t>5-4 G</t>
  </si>
  <si>
    <t>5-5 G</t>
  </si>
  <si>
    <t>5-6 G</t>
  </si>
  <si>
    <t>5-7 G</t>
  </si>
  <si>
    <t>5-8 G</t>
  </si>
  <si>
    <t>6-1 G</t>
  </si>
  <si>
    <t>6-2 G</t>
  </si>
  <si>
    <t>6-3 G</t>
  </si>
  <si>
    <t>6-4 G</t>
  </si>
  <si>
    <t>6-5 G</t>
  </si>
  <si>
    <t>6-6 G</t>
  </si>
  <si>
    <t>6-7 G</t>
  </si>
  <si>
    <t>6-8 G</t>
  </si>
  <si>
    <t>6-9 G</t>
  </si>
  <si>
    <t>6-10 G</t>
  </si>
  <si>
    <t>7-1 G</t>
  </si>
  <si>
    <t>7-2 G</t>
  </si>
  <si>
    <t>8-1 G</t>
  </si>
  <si>
    <t>9-1 G</t>
  </si>
  <si>
    <t>10-1 G</t>
  </si>
  <si>
    <t>11-1 G</t>
  </si>
  <si>
    <t>11-2 G</t>
  </si>
  <si>
    <t>11-3 G</t>
  </si>
  <si>
    <t>11-4 G</t>
  </si>
  <si>
    <t>11-5 G</t>
  </si>
  <si>
    <t>11-6 G</t>
  </si>
  <si>
    <t>11-7 G</t>
  </si>
  <si>
    <t>11-8 G</t>
  </si>
  <si>
    <t>11-9 G</t>
  </si>
  <si>
    <t>11-10 G</t>
  </si>
  <si>
    <t xml:space="preserve">Client </t>
  </si>
  <si>
    <t>ID</t>
  </si>
  <si>
    <t>Client ID</t>
  </si>
  <si>
    <t>Well Name</t>
  </si>
  <si>
    <t>Enter client</t>
  </si>
  <si>
    <t>Formation Name</t>
  </si>
  <si>
    <t>Sample Type</t>
  </si>
  <si>
    <t>\</t>
  </si>
  <si>
    <t>Coretrac Project No.</t>
  </si>
  <si>
    <t>IMS</t>
  </si>
  <si>
    <t>Country :</t>
  </si>
  <si>
    <t>AB-77890</t>
  </si>
  <si>
    <t>meters</t>
  </si>
  <si>
    <t>Undisclosed</t>
  </si>
  <si>
    <t>77890_2_281G</t>
  </si>
  <si>
    <t>77890_2_377G</t>
  </si>
  <si>
    <t>77890_2_515G</t>
  </si>
  <si>
    <t>77890_2_281Gext</t>
  </si>
  <si>
    <t>77890_2_377Gext</t>
  </si>
  <si>
    <t>77890_2_515Gext</t>
  </si>
  <si>
    <t>EXT</t>
  </si>
  <si>
    <t/>
  </si>
  <si>
    <t>TOC/SRA</t>
  </si>
  <si>
    <t>SRA</t>
  </si>
  <si>
    <t>JJ/GM</t>
  </si>
  <si>
    <t>Northern Territory</t>
  </si>
  <si>
    <t>Australia</t>
  </si>
  <si>
    <t>Origin Energy Resources Pty Ltd</t>
  </si>
  <si>
    <t>Amungee NW-1H</t>
  </si>
  <si>
    <t>Core Chip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</si>
</sst>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0.000"/>
    <numFmt numFmtId="166" formatCode="0.0"/>
  </numFmts>
  <fonts count="51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5"/>
      <name val="Arial"/>
      <family val="2"/>
    </font>
    <font>
      <sz val="12"/>
      <color indexed="13"/>
      <name val="Arial"/>
      <family val="2"/>
    </font>
    <font>
      <b/>
      <sz val="12"/>
      <color indexed="13"/>
      <name val="Arial"/>
      <family val="2"/>
    </font>
    <font>
      <sz val="12"/>
      <color indexed="10"/>
      <name val="Arial"/>
      <family val="2"/>
    </font>
    <font>
      <b/>
      <sz val="16"/>
      <color indexed="13"/>
      <name val="Arial"/>
      <family val="2"/>
    </font>
    <font>
      <b/>
      <sz val="12"/>
      <color indexed="13"/>
      <name val="Arial"/>
      <family val="2"/>
    </font>
    <font>
      <b/>
      <sz val="12"/>
      <color indexed="13"/>
      <name val="Wingdings"/>
      <charset val="2"/>
    </font>
    <font>
      <sz val="12"/>
      <color indexed="13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  <font>
      <sz val="10"/>
      <name val="MS Sans Serif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5"/>
      <name val="Times New Roman"/>
      <family val="1"/>
    </font>
    <font>
      <sz val="15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2"/>
      <color indexed="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43"/>
      <name val="Times New Roman"/>
      <family val="1"/>
    </font>
    <font>
      <sz val="14"/>
      <color indexed="43"/>
      <name val="Times New Roman"/>
      <family val="1"/>
    </font>
    <font>
      <b/>
      <sz val="12"/>
      <color indexed="43"/>
      <name val="Times New Roman"/>
      <family val="1"/>
    </font>
    <font>
      <b/>
      <sz val="14"/>
      <name val="Times New Roman"/>
      <family val="1"/>
    </font>
    <font>
      <sz val="14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20" fillId="0" borderId="0" applyFont="0" applyFill="0" applyBorder="0" applyAlignment="0" applyProtection="0"/>
    <xf numFmtId="0" fontId="18" fillId="0" borderId="0"/>
    <xf numFmtId="0" fontId="21" fillId="0" borderId="0"/>
    <xf numFmtId="0" fontId="1" fillId="0" borderId="0"/>
    <xf numFmtId="164" fontId="20" fillId="0" borderId="0" applyFont="0" applyFill="0" applyBorder="0" applyAlignment="0" applyProtection="0"/>
  </cellStyleXfs>
  <cellXfs count="2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Continuous"/>
    </xf>
    <xf numFmtId="0" fontId="0" fillId="2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/>
    <xf numFmtId="0" fontId="2" fillId="0" borderId="0" xfId="0" applyFont="1" applyFill="1"/>
    <xf numFmtId="0" fontId="0" fillId="3" borderId="0" xfId="0" applyFill="1"/>
    <xf numFmtId="0" fontId="4" fillId="0" borderId="0" xfId="0" applyFont="1" applyFill="1" applyBorder="1"/>
    <xf numFmtId="0" fontId="4" fillId="0" borderId="1" xfId="0" applyFont="1" applyFill="1" applyBorder="1"/>
    <xf numFmtId="0" fontId="0" fillId="0" borderId="0" xfId="0" applyAlignment="1">
      <alignment horizontal="centerContinuous"/>
    </xf>
    <xf numFmtId="1" fontId="0" fillId="2" borderId="0" xfId="0" applyNumberFormat="1" applyFill="1"/>
    <xf numFmtId="0" fontId="2" fillId="0" borderId="0" xfId="0" applyFont="1" applyAlignment="1">
      <alignment horizontal="center"/>
    </xf>
    <xf numFmtId="0" fontId="0" fillId="4" borderId="0" xfId="0" applyFill="1"/>
    <xf numFmtId="0" fontId="5" fillId="4" borderId="0" xfId="0" applyFont="1" applyFill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5" borderId="0" xfId="0" applyFill="1"/>
    <xf numFmtId="0" fontId="6" fillId="4" borderId="0" xfId="0" applyFont="1" applyFill="1"/>
    <xf numFmtId="1" fontId="0" fillId="0" borderId="0" xfId="0" applyNumberFormat="1" applyFill="1"/>
    <xf numFmtId="0" fontId="7" fillId="4" borderId="0" xfId="0" applyFont="1" applyFill="1"/>
    <xf numFmtId="0" fontId="8" fillId="4" borderId="0" xfId="0" applyFont="1" applyFill="1"/>
    <xf numFmtId="0" fontId="9" fillId="4" borderId="0" xfId="0" applyFont="1" applyFill="1"/>
    <xf numFmtId="1" fontId="8" fillId="4" borderId="0" xfId="0" applyNumberFormat="1" applyFont="1" applyFill="1"/>
    <xf numFmtId="0" fontId="8" fillId="4" borderId="0" xfId="0" applyFont="1" applyFill="1" applyBorder="1"/>
    <xf numFmtId="2" fontId="8" fillId="4" borderId="0" xfId="0" applyNumberFormat="1" applyFont="1" applyFill="1"/>
    <xf numFmtId="0" fontId="10" fillId="4" borderId="0" xfId="0" applyFont="1" applyFill="1"/>
    <xf numFmtId="0" fontId="11" fillId="4" borderId="0" xfId="0" applyFont="1" applyFill="1"/>
    <xf numFmtId="0" fontId="12" fillId="4" borderId="0" xfId="0" applyFont="1" applyFill="1"/>
    <xf numFmtId="0" fontId="12" fillId="0" borderId="0" xfId="0" applyFont="1" applyFill="1"/>
    <xf numFmtId="0" fontId="14" fillId="0" borderId="0" xfId="0" applyFont="1" applyFill="1"/>
    <xf numFmtId="0" fontId="2" fillId="0" borderId="0" xfId="0" applyFont="1" applyFill="1" applyAlignment="1">
      <alignment horizontal="center"/>
    </xf>
    <xf numFmtId="0" fontId="8" fillId="0" borderId="0" xfId="0" applyFont="1" applyFill="1"/>
    <xf numFmtId="0" fontId="0" fillId="3" borderId="0" xfId="0" applyNumberFormat="1" applyFill="1"/>
    <xf numFmtId="0" fontId="17" fillId="0" borderId="0" xfId="0" applyFont="1"/>
    <xf numFmtId="1" fontId="0" fillId="0" borderId="0" xfId="0" applyNumberFormat="1"/>
    <xf numFmtId="0" fontId="1" fillId="4" borderId="0" xfId="0" applyFont="1" applyFill="1"/>
    <xf numFmtId="0" fontId="18" fillId="6" borderId="4" xfId="2" applyFont="1" applyFill="1" applyBorder="1" applyAlignment="1">
      <alignment horizontal="center"/>
    </xf>
    <xf numFmtId="0" fontId="18" fillId="6" borderId="5" xfId="2" applyFont="1" applyFill="1" applyBorder="1" applyAlignment="1">
      <alignment horizontal="center"/>
    </xf>
    <xf numFmtId="0" fontId="18" fillId="0" borderId="0" xfId="2" applyFont="1" applyFill="1" applyBorder="1" applyAlignment="1">
      <alignment horizontal="center"/>
    </xf>
    <xf numFmtId="0" fontId="19" fillId="2" borderId="0" xfId="0" applyFont="1" applyFill="1"/>
    <xf numFmtId="0" fontId="21" fillId="7" borderId="0" xfId="3" applyFill="1" applyAlignment="1">
      <alignment horizontal="center"/>
    </xf>
    <xf numFmtId="0" fontId="3" fillId="7" borderId="6" xfId="3" applyFont="1" applyFill="1" applyBorder="1" applyAlignment="1">
      <alignment horizontal="center"/>
    </xf>
    <xf numFmtId="0" fontId="3" fillId="0" borderId="0" xfId="3" applyFont="1" applyAlignment="1">
      <alignment horizontal="center"/>
    </xf>
    <xf numFmtId="0" fontId="21" fillId="0" borderId="0" xfId="3" applyAlignment="1">
      <alignment horizontal="center"/>
    </xf>
    <xf numFmtId="0" fontId="21" fillId="0" borderId="0" xfId="3"/>
    <xf numFmtId="0" fontId="3" fillId="0" borderId="0" xfId="3" applyFont="1"/>
    <xf numFmtId="0" fontId="3" fillId="0" borderId="0" xfId="3" applyFont="1" applyAlignment="1">
      <alignment horizontal="left"/>
    </xf>
    <xf numFmtId="0" fontId="1" fillId="0" borderId="0" xfId="4"/>
    <xf numFmtId="0" fontId="0" fillId="0" borderId="0" xfId="0" applyBorder="1" applyAlignment="1">
      <alignment horizontal="center"/>
    </xf>
    <xf numFmtId="0" fontId="18" fillId="6" borderId="7" xfId="2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Border="1"/>
    <xf numFmtId="0" fontId="23" fillId="0" borderId="0" xfId="0" applyFont="1"/>
    <xf numFmtId="0" fontId="22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49" fontId="0" fillId="0" borderId="0" xfId="0" applyNumberFormat="1"/>
    <xf numFmtId="49" fontId="18" fillId="6" borderId="4" xfId="2" applyNumberFormat="1" applyFont="1" applyFill="1" applyBorder="1" applyAlignment="1">
      <alignment horizontal="center"/>
    </xf>
    <xf numFmtId="49" fontId="0" fillId="4" borderId="0" xfId="0" applyNumberFormat="1" applyFill="1"/>
    <xf numFmtId="0" fontId="28" fillId="0" borderId="0" xfId="0" applyFont="1" applyBorder="1" applyAlignment="1">
      <alignment horizontal="center"/>
    </xf>
    <xf numFmtId="0" fontId="29" fillId="0" borderId="0" xfId="0" applyFont="1" applyAlignment="1"/>
    <xf numFmtId="1" fontId="29" fillId="0" borderId="0" xfId="0" applyNumberFormat="1" applyFont="1" applyAlignment="1"/>
    <xf numFmtId="1" fontId="0" fillId="0" borderId="0" xfId="0" applyNumberFormat="1" applyAlignment="1">
      <alignment horizontal="center"/>
    </xf>
    <xf numFmtId="1" fontId="0" fillId="0" borderId="0" xfId="0" applyNumberFormat="1" applyBorder="1"/>
    <xf numFmtId="2" fontId="0" fillId="0" borderId="0" xfId="0" applyNumberFormat="1"/>
    <xf numFmtId="2" fontId="29" fillId="0" borderId="0" xfId="0" applyNumberFormat="1" applyFont="1" applyAlignment="1"/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3" fillId="5" borderId="0" xfId="0" applyFont="1" applyFill="1"/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horizontal="left"/>
    </xf>
    <xf numFmtId="0" fontId="2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" fillId="0" borderId="0" xfId="0" applyFont="1" applyFill="1"/>
    <xf numFmtId="0" fontId="17" fillId="0" borderId="0" xfId="0" applyFont="1" applyAlignment="1">
      <alignment horizontal="center"/>
    </xf>
    <xf numFmtId="0" fontId="32" fillId="0" borderId="0" xfId="0" applyFont="1" applyFill="1" applyAlignment="1">
      <alignment horizontal="center"/>
    </xf>
    <xf numFmtId="0" fontId="3" fillId="0" borderId="0" xfId="0" applyFont="1"/>
    <xf numFmtId="0" fontId="33" fillId="0" borderId="0" xfId="0" applyFont="1"/>
    <xf numFmtId="0" fontId="17" fillId="0" borderId="0" xfId="0" applyFont="1" applyFill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25" fillId="0" borderId="1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34" fillId="5" borderId="0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7" fillId="0" borderId="11" xfId="0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0" fontId="27" fillId="0" borderId="1" xfId="0" applyFont="1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1" fillId="5" borderId="0" xfId="0" applyFont="1" applyFill="1" applyBorder="1" applyAlignment="1">
      <alignment horizontal="right"/>
    </xf>
    <xf numFmtId="0" fontId="31" fillId="5" borderId="0" xfId="0" applyFont="1" applyFill="1" applyBorder="1" applyAlignment="1">
      <alignment horizontal="left"/>
    </xf>
    <xf numFmtId="0" fontId="2" fillId="0" borderId="1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2" fillId="0" borderId="1" xfId="0" applyFont="1" applyBorder="1" applyAlignment="1">
      <alignment horizontal="right"/>
    </xf>
    <xf numFmtId="0" fontId="31" fillId="5" borderId="0" xfId="0" applyFont="1" applyFill="1" applyBorder="1"/>
    <xf numFmtId="0" fontId="0" fillId="0" borderId="0" xfId="0" applyNumberFormat="1"/>
    <xf numFmtId="0" fontId="35" fillId="0" borderId="0" xfId="0" applyFont="1" applyAlignment="1">
      <alignment horizontal="center"/>
    </xf>
    <xf numFmtId="0" fontId="3" fillId="5" borderId="0" xfId="4" applyFont="1" applyFill="1" applyAlignment="1">
      <alignment horizontal="right"/>
    </xf>
    <xf numFmtId="0" fontId="31" fillId="5" borderId="11" xfId="0" applyFont="1" applyFill="1" applyBorder="1" applyAlignment="1">
      <alignment horizontal="right"/>
    </xf>
    <xf numFmtId="0" fontId="0" fillId="0" borderId="15" xfId="0" applyBorder="1" applyAlignment="1">
      <alignment horizontal="center"/>
    </xf>
    <xf numFmtId="2" fontId="17" fillId="0" borderId="15" xfId="0" applyNumberFormat="1" applyFon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24" fillId="0" borderId="19" xfId="0" applyFont="1" applyBorder="1" applyAlignment="1">
      <alignment horizontal="center"/>
    </xf>
    <xf numFmtId="2" fontId="37" fillId="0" borderId="15" xfId="0" applyNumberFormat="1" applyFont="1" applyBorder="1" applyAlignment="1">
      <alignment horizontal="center"/>
    </xf>
    <xf numFmtId="0" fontId="38" fillId="0" borderId="0" xfId="0" applyFont="1" applyFill="1" applyBorder="1"/>
    <xf numFmtId="0" fontId="3" fillId="0" borderId="0" xfId="0" applyFont="1" applyAlignment="1">
      <alignment horizontal="right"/>
    </xf>
    <xf numFmtId="0" fontId="40" fillId="5" borderId="9" xfId="0" applyFont="1" applyFill="1" applyBorder="1" applyAlignment="1">
      <alignment horizontal="right"/>
    </xf>
    <xf numFmtId="0" fontId="39" fillId="5" borderId="12" xfId="0" applyFont="1" applyFill="1" applyBorder="1"/>
    <xf numFmtId="2" fontId="39" fillId="5" borderId="13" xfId="0" applyNumberFormat="1" applyFont="1" applyFill="1" applyBorder="1"/>
    <xf numFmtId="0" fontId="39" fillId="5" borderId="14" xfId="0" applyFont="1" applyFill="1" applyBorder="1"/>
    <xf numFmtId="0" fontId="41" fillId="5" borderId="13" xfId="0" applyFont="1" applyFill="1" applyBorder="1" applyAlignment="1">
      <alignment horizontal="right"/>
    </xf>
    <xf numFmtId="0" fontId="40" fillId="5" borderId="8" xfId="0" applyFont="1" applyFill="1" applyBorder="1"/>
    <xf numFmtId="2" fontId="39" fillId="5" borderId="9" xfId="0" applyNumberFormat="1" applyFont="1" applyFill="1" applyBorder="1"/>
    <xf numFmtId="0" fontId="39" fillId="5" borderId="10" xfId="0" applyFont="1" applyFill="1" applyBorder="1"/>
    <xf numFmtId="0" fontId="0" fillId="0" borderId="3" xfId="0" applyFill="1" applyBorder="1"/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/>
    <xf numFmtId="0" fontId="41" fillId="5" borderId="9" xfId="0" applyFont="1" applyFill="1" applyBorder="1" applyAlignment="1">
      <alignment horizontal="right"/>
    </xf>
    <xf numFmtId="0" fontId="29" fillId="0" borderId="0" xfId="0" applyFont="1" applyAlignment="1">
      <alignment horizontal="center"/>
    </xf>
    <xf numFmtId="0" fontId="1" fillId="5" borderId="0" xfId="4" applyFill="1"/>
    <xf numFmtId="2" fontId="4" fillId="5" borderId="13" xfId="0" applyNumberFormat="1" applyFont="1" applyFill="1" applyBorder="1" applyAlignment="1">
      <alignment horizontal="left"/>
    </xf>
    <xf numFmtId="1" fontId="42" fillId="8" borderId="20" xfId="0" applyNumberFormat="1" applyFont="1" applyFill="1" applyBorder="1" applyAlignment="1">
      <alignment horizontal="center"/>
    </xf>
    <xf numFmtId="0" fontId="43" fillId="8" borderId="21" xfId="0" applyFont="1" applyFill="1" applyBorder="1" applyAlignment="1">
      <alignment horizontal="center"/>
    </xf>
    <xf numFmtId="2" fontId="42" fillId="8" borderId="21" xfId="0" applyNumberFormat="1" applyFont="1" applyFill="1" applyBorder="1" applyAlignment="1">
      <alignment horizontal="center"/>
    </xf>
    <xf numFmtId="1" fontId="42" fillId="8" borderId="21" xfId="0" applyNumberFormat="1" applyFont="1" applyFill="1" applyBorder="1" applyAlignment="1">
      <alignment horizontal="center"/>
    </xf>
    <xf numFmtId="0" fontId="42" fillId="8" borderId="21" xfId="0" applyFont="1" applyFill="1" applyBorder="1" applyAlignment="1">
      <alignment horizontal="center"/>
    </xf>
    <xf numFmtId="0" fontId="42" fillId="8" borderId="21" xfId="0" applyFont="1" applyFill="1" applyBorder="1" applyAlignment="1">
      <alignment horizontal="centerContinuous"/>
    </xf>
    <xf numFmtId="0" fontId="43" fillId="8" borderId="10" xfId="0" applyFont="1" applyFill="1" applyBorder="1"/>
    <xf numFmtId="0" fontId="42" fillId="8" borderId="20" xfId="0" applyFont="1" applyFill="1" applyBorder="1" applyAlignment="1">
      <alignment horizontal="center"/>
    </xf>
    <xf numFmtId="2" fontId="42" fillId="8" borderId="20" xfId="0" applyNumberFormat="1" applyFont="1" applyFill="1" applyBorder="1" applyAlignment="1">
      <alignment horizontal="center"/>
    </xf>
    <xf numFmtId="0" fontId="44" fillId="8" borderId="20" xfId="0" applyFont="1" applyFill="1" applyBorder="1" applyAlignment="1">
      <alignment horizontal="center"/>
    </xf>
    <xf numFmtId="0" fontId="43" fillId="8" borderId="1" xfId="0" applyFont="1" applyFill="1" applyBorder="1"/>
    <xf numFmtId="0" fontId="42" fillId="8" borderId="22" xfId="0" applyFont="1" applyFill="1" applyBorder="1" applyAlignment="1">
      <alignment horizontal="center"/>
    </xf>
    <xf numFmtId="2" fontId="42" fillId="8" borderId="22" xfId="0" applyNumberFormat="1" applyFont="1" applyFill="1" applyBorder="1" applyAlignment="1">
      <alignment horizontal="center"/>
    </xf>
    <xf numFmtId="1" fontId="42" fillId="8" borderId="22" xfId="0" applyNumberFormat="1" applyFont="1" applyFill="1" applyBorder="1" applyAlignment="1">
      <alignment horizontal="center"/>
    </xf>
    <xf numFmtId="0" fontId="43" fillId="8" borderId="14" xfId="0" applyFont="1" applyFill="1" applyBorder="1"/>
    <xf numFmtId="2" fontId="41" fillId="5" borderId="9" xfId="0" applyNumberFormat="1" applyFont="1" applyFill="1" applyBorder="1" applyAlignment="1">
      <alignment horizontal="right"/>
    </xf>
    <xf numFmtId="0" fontId="42" fillId="8" borderId="21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0" fontId="45" fillId="8" borderId="21" xfId="0" applyFont="1" applyFill="1" applyBorder="1"/>
    <xf numFmtId="0" fontId="45" fillId="8" borderId="20" xfId="0" applyFont="1" applyFill="1" applyBorder="1"/>
    <xf numFmtId="0" fontId="42" fillId="8" borderId="20" xfId="0" applyFont="1" applyFill="1" applyBorder="1" applyAlignment="1">
      <alignment horizontal="center" vertical="center"/>
    </xf>
    <xf numFmtId="0" fontId="45" fillId="8" borderId="22" xfId="0" applyFont="1" applyFill="1" applyBorder="1"/>
    <xf numFmtId="0" fontId="42" fillId="8" borderId="22" xfId="0" applyFont="1" applyFill="1" applyBorder="1" applyAlignment="1">
      <alignment horizontal="center" vertical="center"/>
    </xf>
    <xf numFmtId="0" fontId="0" fillId="0" borderId="24" xfId="0" applyNumberFormat="1" applyBorder="1" applyAlignment="1">
      <alignment horizontal="center"/>
    </xf>
    <xf numFmtId="0" fontId="38" fillId="5" borderId="9" xfId="0" applyFont="1" applyFill="1" applyBorder="1"/>
    <xf numFmtId="0" fontId="38" fillId="5" borderId="13" xfId="0" applyFont="1" applyFill="1" applyBorder="1"/>
    <xf numFmtId="49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2" fontId="17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37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9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10" borderId="0" xfId="0" applyFill="1"/>
    <xf numFmtId="0" fontId="0" fillId="11" borderId="0" xfId="0" applyFill="1"/>
    <xf numFmtId="2" fontId="0" fillId="11" borderId="0" xfId="0" applyNumberFormat="1" applyFill="1" applyAlignment="1">
      <alignment horizontal="center"/>
    </xf>
    <xf numFmtId="0" fontId="5" fillId="4" borderId="0" xfId="0" applyFont="1" applyFill="1" applyAlignment="1">
      <alignment horizontal="center"/>
    </xf>
    <xf numFmtId="166" fontId="0" fillId="0" borderId="15" xfId="0" applyNumberFormat="1" applyBorder="1" applyAlignment="1">
      <alignment horizontal="center"/>
    </xf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50" fillId="0" borderId="0" xfId="0" applyFont="1"/>
    <xf numFmtId="0" fontId="1" fillId="10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0" fontId="0" fillId="10" borderId="25" xfId="0" applyFill="1" applyBorder="1" applyAlignment="1">
      <alignment horizontal="center"/>
    </xf>
    <xf numFmtId="165" fontId="27" fillId="10" borderId="0" xfId="0" applyNumberFormat="1" applyFont="1" applyFill="1"/>
    <xf numFmtId="1" fontId="27" fillId="10" borderId="0" xfId="0" applyNumberFormat="1" applyFont="1" applyFill="1"/>
    <xf numFmtId="49" fontId="1" fillId="10" borderId="0" xfId="0" applyNumberFormat="1" applyFont="1" applyFill="1" applyAlignment="1">
      <alignment horizontal="center"/>
    </xf>
    <xf numFmtId="0" fontId="1" fillId="11" borderId="0" xfId="0" applyFont="1" applyFill="1"/>
    <xf numFmtId="0" fontId="17" fillId="11" borderId="0" xfId="0" applyFont="1" applyFill="1"/>
    <xf numFmtId="0" fontId="0" fillId="10" borderId="6" xfId="0" applyFill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2" fontId="40" fillId="5" borderId="13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45" fillId="0" borderId="0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1" fillId="5" borderId="8" xfId="0" applyFont="1" applyFill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2" fontId="47" fillId="5" borderId="9" xfId="0" applyNumberFormat="1" applyFont="1" applyFill="1" applyBorder="1" applyAlignment="1">
      <alignment horizontal="left"/>
    </xf>
    <xf numFmtId="0" fontId="48" fillId="0" borderId="9" xfId="0" applyFont="1" applyBorder="1" applyAlignment="1"/>
    <xf numFmtId="2" fontId="47" fillId="5" borderId="13" xfId="0" applyNumberFormat="1" applyFont="1" applyFill="1" applyBorder="1" applyAlignment="1">
      <alignment horizontal="left"/>
    </xf>
    <xf numFmtId="0" fontId="48" fillId="0" borderId="13" xfId="0" applyFont="1" applyBorder="1" applyAlignment="1"/>
    <xf numFmtId="0" fontId="47" fillId="5" borderId="9" xfId="0" applyFont="1" applyFill="1" applyBorder="1" applyAlignment="1">
      <alignment horizontal="left" vertical="center"/>
    </xf>
    <xf numFmtId="0" fontId="48" fillId="0" borderId="9" xfId="0" applyFont="1" applyBorder="1" applyAlignment="1">
      <alignment horizontal="left" vertical="center"/>
    </xf>
    <xf numFmtId="0" fontId="48" fillId="0" borderId="13" xfId="0" applyFont="1" applyBorder="1" applyAlignment="1">
      <alignment horizontal="left" vertical="center"/>
    </xf>
    <xf numFmtId="0" fontId="47" fillId="5" borderId="9" xfId="0" applyFont="1" applyFill="1" applyBorder="1" applyAlignment="1">
      <alignment horizontal="left"/>
    </xf>
    <xf numFmtId="0" fontId="49" fillId="0" borderId="9" xfId="0" applyFont="1" applyBorder="1"/>
    <xf numFmtId="1" fontId="47" fillId="5" borderId="13" xfId="0" applyNumberFormat="1" applyFont="1" applyFill="1" applyBorder="1" applyAlignment="1">
      <alignment horizontal="left"/>
    </xf>
    <xf numFmtId="0" fontId="49" fillId="0" borderId="13" xfId="0" applyFont="1" applyBorder="1" applyAlignment="1"/>
    <xf numFmtId="0" fontId="0" fillId="0" borderId="0" xfId="0" applyAlignment="1">
      <alignment horizontal="center"/>
    </xf>
    <xf numFmtId="0" fontId="0" fillId="0" borderId="0" xfId="0" applyAlignment="1"/>
    <xf numFmtId="0" fontId="40" fillId="5" borderId="9" xfId="0" applyFont="1" applyFill="1" applyBorder="1" applyAlignment="1">
      <alignment horizontal="center"/>
    </xf>
    <xf numFmtId="0" fontId="40" fillId="5" borderId="10" xfId="0" applyFont="1" applyFill="1" applyBorder="1" applyAlignment="1">
      <alignment horizontal="center"/>
    </xf>
    <xf numFmtId="0" fontId="47" fillId="5" borderId="13" xfId="0" applyFont="1" applyFill="1" applyBorder="1" applyAlignment="1">
      <alignment horizontal="center"/>
    </xf>
    <xf numFmtId="0" fontId="47" fillId="5" borderId="14" xfId="0" applyFont="1" applyFill="1" applyBorder="1" applyAlignment="1">
      <alignment horizontal="center"/>
    </xf>
    <xf numFmtId="0" fontId="42" fillId="8" borderId="21" xfId="0" applyFont="1" applyFill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42" fillId="8" borderId="21" xfId="0" applyFont="1" applyFill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3" fillId="5" borderId="0" xfId="0" applyFont="1" applyFill="1" applyAlignment="1"/>
    <xf numFmtId="0" fontId="27" fillId="0" borderId="0" xfId="0" applyFont="1" applyAlignment="1"/>
    <xf numFmtId="0" fontId="3" fillId="5" borderId="0" xfId="0" applyFont="1" applyFill="1" applyAlignment="1">
      <alignment horizontal="left"/>
    </xf>
    <xf numFmtId="0" fontId="0" fillId="5" borderId="0" xfId="0" applyFill="1" applyAlignment="1"/>
    <xf numFmtId="0" fontId="25" fillId="0" borderId="0" xfId="0" applyFont="1" applyAlignment="1">
      <alignment horizontal="center"/>
    </xf>
    <xf numFmtId="0" fontId="25" fillId="0" borderId="1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7" fillId="0" borderId="0" xfId="0" applyFont="1" applyBorder="1"/>
    <xf numFmtId="0" fontId="37" fillId="0" borderId="1" xfId="0" applyFont="1" applyBorder="1"/>
    <xf numFmtId="0" fontId="25" fillId="0" borderId="0" xfId="0" applyFont="1" applyBorder="1" applyAlignment="1">
      <alignment horizontal="center"/>
    </xf>
    <xf numFmtId="0" fontId="34" fillId="5" borderId="0" xfId="0" applyFont="1" applyFill="1" applyBorder="1" applyAlignment="1">
      <alignment horizontal="left"/>
    </xf>
    <xf numFmtId="0" fontId="31" fillId="5" borderId="0" xfId="0" applyFont="1" applyFill="1" applyBorder="1" applyAlignment="1">
      <alignment horizontal="left"/>
    </xf>
    <xf numFmtId="0" fontId="0" fillId="0" borderId="1" xfId="0" applyBorder="1" applyAlignment="1"/>
    <xf numFmtId="0" fontId="31" fillId="5" borderId="1" xfId="0" applyFont="1" applyFill="1" applyBorder="1" applyAlignment="1">
      <alignment horizontal="left"/>
    </xf>
    <xf numFmtId="0" fontId="25" fillId="0" borderId="11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</cellXfs>
  <cellStyles count="6">
    <cellStyle name="_x0002_" xfId="1"/>
    <cellStyle name="Normal" xfId="0" builtinId="0"/>
    <cellStyle name="Normal_Data" xfId="2"/>
    <cellStyle name="Normal_TOC_RE_Graphs_Humble_Test5" xfId="3"/>
    <cellStyle name="Normal_TOC-Rock-Eval Standard_Leg" xfId="4"/>
    <cellStyle name="Style 1" xfId="5"/>
  </cellStyles>
  <dxfs count="5">
    <dxf>
      <font>
        <condense val="0"/>
        <extend val="0"/>
        <color indexed="43"/>
      </font>
    </dxf>
    <dxf>
      <font>
        <condense val="0"/>
        <extend val="0"/>
        <color indexed="46"/>
      </font>
    </dxf>
    <dxf>
      <font>
        <condense val="0"/>
        <extend val="0"/>
        <color indexed="42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LOG 2:  HYDROCARBON</a:t>
            </a: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    POTENTIAL</a:t>
            </a:r>
            <a:endParaRPr lang="en-US" sz="800" b="1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 sz="800" b="1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1666754155730669"/>
          <c:y val="8.16326530612244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16719224931739"/>
          <c:y val="5.8163265306122452E-2"/>
          <c:w val="0.75000305177023019"/>
          <c:h val="0.8877551020408166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FF808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Report!$O$16:$O$21</c:f>
              <c:numCache>
                <c:formatCode>0.00</c:formatCode>
                <c:ptCount val="6"/>
                <c:pt idx="0">
                  <c:v>2.0099999999999998</c:v>
                </c:pt>
                <c:pt idx="1">
                  <c:v>1.61</c:v>
                </c:pt>
                <c:pt idx="2">
                  <c:v>2.67</c:v>
                </c:pt>
                <c:pt idx="3">
                  <c:v>0.48</c:v>
                </c:pt>
                <c:pt idx="4">
                  <c:v>0.33</c:v>
                </c:pt>
                <c:pt idx="5">
                  <c:v>0.48</c:v>
                </c:pt>
              </c:numCache>
            </c:numRef>
          </c:xVal>
          <c:yVal>
            <c:numRef>
              <c:f>Report!$E$16:$E$21</c:f>
              <c:numCache>
                <c:formatCode>0.0</c:formatCode>
                <c:ptCount val="6"/>
                <c:pt idx="0">
                  <c:v>2770.5</c:v>
                </c:pt>
                <c:pt idx="1">
                  <c:v>3058.5</c:v>
                </c:pt>
                <c:pt idx="2">
                  <c:v>3472.5</c:v>
                </c:pt>
                <c:pt idx="3">
                  <c:v>2770.5</c:v>
                </c:pt>
                <c:pt idx="4">
                  <c:v>3058.5</c:v>
                </c:pt>
                <c:pt idx="5">
                  <c:v>3472.5</c:v>
                </c:pt>
              </c:numCache>
            </c:numRef>
          </c:yVal>
          <c:smooth val="0"/>
        </c:ser>
        <c:ser>
          <c:idx val="2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GUIDELINES!$B$12:$B$13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98688"/>
        <c:axId val="84525440"/>
      </c:scatterChart>
      <c:valAx>
        <c:axId val="84498688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OIL POTENTIAL (S2), mg/g rock</a:t>
                </a:r>
              </a:p>
            </c:rich>
          </c:tx>
          <c:layout>
            <c:manualLayout>
              <c:xMode val="edge"/>
              <c:yMode val="edge"/>
              <c:x val="0.13333377077865177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4525440"/>
        <c:crosses val="max"/>
        <c:crossBetween val="midCat"/>
      </c:valAx>
      <c:valAx>
        <c:axId val="84525440"/>
        <c:scaling>
          <c:orientation val="maxMin"/>
          <c:max val="3473"/>
          <c:min val="277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4498688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49687357023132"/>
          <c:y val="3.2913502059475006E-2"/>
          <c:w val="0.83238066188805859"/>
          <c:h val="0.8996357229589776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Report!$S$16:$S$21</c:f>
              <c:numCache>
                <c:formatCode>0.00</c:formatCode>
                <c:ptCount val="6"/>
              </c:numCache>
            </c:numRef>
          </c:xVal>
          <c:yVal>
            <c:numRef>
              <c:f>Report!$T$16:$T$21</c:f>
              <c:numCache>
                <c:formatCode>0</c:formatCode>
                <c:ptCount val="6"/>
                <c:pt idx="0">
                  <c:v>29.515418502202639</c:v>
                </c:pt>
                <c:pt idx="1">
                  <c:v>79.663532904502731</c:v>
                </c:pt>
                <c:pt idx="2">
                  <c:v>42.106923198233716</c:v>
                </c:pt>
                <c:pt idx="3">
                  <c:v>7.3766712770862153</c:v>
                </c:pt>
                <c:pt idx="4">
                  <c:v>17.983651226158038</c:v>
                </c:pt>
                <c:pt idx="5">
                  <c:v>7.6384468491406752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1792"/>
        <c:axId val="49524096"/>
      </c:scatterChart>
      <c:valAx>
        <c:axId val="49521792"/>
        <c:scaling>
          <c:orientation val="minMax"/>
          <c:max val="2.2000000000000002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VITRINITE REFLECTANCE in oil (%Ro)</a:t>
                </a:r>
              </a:p>
            </c:rich>
          </c:tx>
          <c:layout>
            <c:manualLayout>
              <c:xMode val="edge"/>
              <c:yMode val="edge"/>
              <c:x val="0.29672112860892375"/>
              <c:y val="0.9666817745342850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24096"/>
        <c:crosses val="autoZero"/>
        <c:crossBetween val="midCat"/>
        <c:majorUnit val="0.2"/>
        <c:minorUnit val="0.1"/>
      </c:valAx>
      <c:valAx>
        <c:axId val="49524096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8110400262467188E-2"/>
              <c:y val="0.336449138979580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21792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portrait" horizontalDpi="300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635949943117193E-2"/>
          <c:y val="4.145077720207254E-2"/>
          <c:w val="0.89533560864619188"/>
          <c:h val="0.835924006908466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Report!$S$16:$S$21</c:f>
              <c:numCache>
                <c:formatCode>0.00</c:formatCode>
                <c:ptCount val="6"/>
              </c:numCache>
            </c:numRef>
          </c:xVal>
          <c:yVal>
            <c:numRef>
              <c:f>Report!$X$16:$X$21</c:f>
              <c:numCache>
                <c:formatCode>0.00</c:formatCode>
                <c:ptCount val="6"/>
                <c:pt idx="0">
                  <c:v>0.14102564102564105</c:v>
                </c:pt>
                <c:pt idx="1">
                  <c:v>0.12021857923497267</c:v>
                </c:pt>
                <c:pt idx="2">
                  <c:v>0.13870967741935483</c:v>
                </c:pt>
                <c:pt idx="3">
                  <c:v>0.29411764705882359</c:v>
                </c:pt>
                <c:pt idx="4">
                  <c:v>0.26666666666666666</c:v>
                </c:pt>
                <c:pt idx="5">
                  <c:v>0.26153846153846155</c:v>
                </c:pt>
              </c:numCache>
            </c:numRef>
          </c:yVal>
          <c:smooth val="0"/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GUIDELINES!$I$20:$I$21</c:f>
              <c:numCache>
                <c:formatCode>General</c:formatCode>
                <c:ptCount val="2"/>
                <c:pt idx="0">
                  <c:v>0.2</c:v>
                </c:pt>
                <c:pt idx="1">
                  <c:v>2.2000000000000002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GUIDELINES!$I$22:$I$23</c:f>
              <c:numCache>
                <c:formatCode>General</c:formatCode>
                <c:ptCount val="2"/>
                <c:pt idx="0">
                  <c:v>0.55000000000000004</c:v>
                </c:pt>
                <c:pt idx="1">
                  <c:v>0.55299999999999994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GUIDELINES!$I$24:$I$25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GUIDELINES!$R$7:$R$8</c:f>
              <c:numCache>
                <c:formatCode>General</c:formatCode>
                <c:ptCount val="2"/>
                <c:pt idx="0">
                  <c:v>1</c:v>
                </c:pt>
                <c:pt idx="1">
                  <c:v>0.998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77952"/>
        <c:axId val="50879872"/>
      </c:scatterChart>
      <c:valAx>
        <c:axId val="50877952"/>
        <c:scaling>
          <c:orientation val="minMax"/>
          <c:max val="2.2000000000000002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MATURITY (measured vitrinite reflectance in oil, % Ro)</a:t>
                </a:r>
              </a:p>
            </c:rich>
          </c:tx>
          <c:layout>
            <c:manualLayout>
              <c:xMode val="edge"/>
              <c:yMode val="edge"/>
              <c:x val="0.34015927189988893"/>
              <c:y val="0.9378238341968965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879872"/>
        <c:crosses val="autoZero"/>
        <c:crossBetween val="midCat"/>
        <c:majorUnit val="0.2"/>
        <c:minorUnit val="0.1"/>
      </c:valAx>
      <c:valAx>
        <c:axId val="50879872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6.8259385665528855E-3"/>
              <c:y val="0.3229706390328189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877952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609536243907E-2"/>
          <c:y val="3.9655205798092202E-2"/>
          <c:w val="0.89509741967991674"/>
          <c:h val="0.850000715585197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Report!$Q$16:$Q$21</c:f>
              <c:numCache>
                <c:formatCode>0</c:formatCode>
                <c:ptCount val="6"/>
                <c:pt idx="0">
                  <c:v>368.59820000000002</c:v>
                </c:pt>
                <c:pt idx="1">
                  <c:v>399.52940000000001</c:v>
                </c:pt>
                <c:pt idx="2">
                  <c:v>376.81729999999999</c:v>
                </c:pt>
                <c:pt idx="3">
                  <c:v>361.35730000000001</c:v>
                </c:pt>
                <c:pt idx="4">
                  <c:v>382.3426</c:v>
                </c:pt>
                <c:pt idx="5">
                  <c:v>385.96429999999998</c:v>
                </c:pt>
              </c:numCache>
            </c:numRef>
          </c:xVal>
          <c:yVal>
            <c:numRef>
              <c:f>Report!$X$16:$X$21</c:f>
              <c:numCache>
                <c:formatCode>0.00</c:formatCode>
                <c:ptCount val="6"/>
                <c:pt idx="0">
                  <c:v>0.14102564102564105</c:v>
                </c:pt>
                <c:pt idx="1">
                  <c:v>0.12021857923497267</c:v>
                </c:pt>
                <c:pt idx="2">
                  <c:v>0.13870967741935483</c:v>
                </c:pt>
                <c:pt idx="3">
                  <c:v>0.29411764705882359</c:v>
                </c:pt>
                <c:pt idx="4">
                  <c:v>0.26666666666666666</c:v>
                </c:pt>
                <c:pt idx="5">
                  <c:v>0.26153846153846155</c:v>
                </c:pt>
              </c:numCache>
            </c:numRef>
          </c:yVal>
          <c:smooth val="0"/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GUIDELINES!$J$20:$J$21</c:f>
              <c:numCache>
                <c:formatCode>General</c:formatCode>
                <c:ptCount val="2"/>
                <c:pt idx="0">
                  <c:v>350</c:v>
                </c:pt>
                <c:pt idx="1">
                  <c:v>600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GUIDELINES!$J$22:$J$23</c:f>
              <c:numCache>
                <c:formatCode>General</c:formatCode>
                <c:ptCount val="2"/>
                <c:pt idx="0">
                  <c:v>435</c:v>
                </c:pt>
                <c:pt idx="1">
                  <c:v>435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GUIDELINES!$J$24:$J$25</c:f>
              <c:numCache>
                <c:formatCode>General</c:formatCode>
                <c:ptCount val="2"/>
                <c:pt idx="0">
                  <c:v>475</c:v>
                </c:pt>
                <c:pt idx="1">
                  <c:v>475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GUIDELINES!$P$7:$P$8</c:f>
              <c:numCache>
                <c:formatCode>General</c:formatCode>
                <c:ptCount val="2"/>
                <c:pt idx="0">
                  <c:v>455.1</c:v>
                </c:pt>
                <c:pt idx="1">
                  <c:v>455.1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58400"/>
        <c:axId val="72760320"/>
      </c:scatterChart>
      <c:valAx>
        <c:axId val="72758400"/>
        <c:scaling>
          <c:orientation val="minMax"/>
          <c:max val="52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MATURITY (based on Tmax ,</a:t>
                </a:r>
                <a:r>
                  <a:rPr lang="en-US" sz="10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0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0478929301454414"/>
              <c:y val="0.941380034392252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60320"/>
        <c:crosses val="autoZero"/>
        <c:crossBetween val="midCat"/>
        <c:majorUnit val="25"/>
        <c:minorUnit val="10"/>
      </c:valAx>
      <c:valAx>
        <c:axId val="72760320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5.7012542759407123E-3"/>
              <c:y val="0.3275865689202687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5840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-3" verticalDpi="30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Sheet1!$D$61:$D$70</c:f>
              <c:numCache>
                <c:formatCode>General</c:formatCode>
                <c:ptCount val="10"/>
                <c:pt idx="0">
                  <c:v>2.84</c:v>
                </c:pt>
                <c:pt idx="1">
                  <c:v>3.19</c:v>
                </c:pt>
                <c:pt idx="2">
                  <c:v>3.17</c:v>
                </c:pt>
                <c:pt idx="3">
                  <c:v>2.62</c:v>
                </c:pt>
                <c:pt idx="4">
                  <c:v>1.88</c:v>
                </c:pt>
                <c:pt idx="5">
                  <c:v>2.93</c:v>
                </c:pt>
                <c:pt idx="6">
                  <c:v>2.8</c:v>
                </c:pt>
                <c:pt idx="7">
                  <c:v>3.04</c:v>
                </c:pt>
                <c:pt idx="8">
                  <c:v>2.62</c:v>
                </c:pt>
                <c:pt idx="9">
                  <c:v>1.35</c:v>
                </c:pt>
              </c:numCache>
            </c:numRef>
          </c:xVal>
          <c:yVal>
            <c:numRef>
              <c:f>Sheet1!$E$61:$E$70</c:f>
              <c:numCache>
                <c:formatCode>General</c:formatCode>
                <c:ptCount val="10"/>
                <c:pt idx="0">
                  <c:v>13.98</c:v>
                </c:pt>
                <c:pt idx="1">
                  <c:v>16.239999999999998</c:v>
                </c:pt>
                <c:pt idx="2">
                  <c:v>16.47</c:v>
                </c:pt>
                <c:pt idx="3">
                  <c:v>16.010000000000002</c:v>
                </c:pt>
                <c:pt idx="4">
                  <c:v>7.53</c:v>
                </c:pt>
                <c:pt idx="5">
                  <c:v>14.85</c:v>
                </c:pt>
                <c:pt idx="6">
                  <c:v>14.79</c:v>
                </c:pt>
                <c:pt idx="7">
                  <c:v>17.2</c:v>
                </c:pt>
                <c:pt idx="8">
                  <c:v>14.8</c:v>
                </c:pt>
                <c:pt idx="9">
                  <c:v>3.99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561920"/>
        <c:axId val="84563456"/>
      </c:scatterChart>
      <c:valAx>
        <c:axId val="8456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563456"/>
        <c:crosses val="autoZero"/>
        <c:crossBetween val="midCat"/>
      </c:valAx>
      <c:valAx>
        <c:axId val="8456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561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3:  ORGANIC MATTER     TYPE</a:t>
            </a:r>
          </a:p>
        </c:rich>
      </c:tx>
      <c:layout>
        <c:manualLayout>
          <c:xMode val="edge"/>
          <c:yMode val="edge"/>
          <c:x val="0.14583377077865267"/>
          <c:y val="1.12244897959185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666937935132273E-2"/>
          <c:y val="6.4285714285714293E-2"/>
          <c:w val="0.78750320435874166"/>
          <c:h val="0.883673469387754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Report!$T$16:$T$21</c:f>
              <c:numCache>
                <c:formatCode>0</c:formatCode>
                <c:ptCount val="6"/>
                <c:pt idx="0">
                  <c:v>29.515418502202639</c:v>
                </c:pt>
                <c:pt idx="1">
                  <c:v>79.663532904502731</c:v>
                </c:pt>
                <c:pt idx="2">
                  <c:v>42.106923198233716</c:v>
                </c:pt>
                <c:pt idx="3">
                  <c:v>7.3766712770862153</c:v>
                </c:pt>
                <c:pt idx="4">
                  <c:v>17.983651226158038</c:v>
                </c:pt>
                <c:pt idx="5">
                  <c:v>7.6384468491406752</c:v>
                </c:pt>
              </c:numCache>
            </c:numRef>
          </c:xVal>
          <c:yVal>
            <c:numRef>
              <c:f>Report!$E$16:$E$21</c:f>
              <c:numCache>
                <c:formatCode>0.0</c:formatCode>
                <c:ptCount val="6"/>
                <c:pt idx="0">
                  <c:v>2770.5</c:v>
                </c:pt>
                <c:pt idx="1">
                  <c:v>3058.5</c:v>
                </c:pt>
                <c:pt idx="2">
                  <c:v>3472.5</c:v>
                </c:pt>
                <c:pt idx="3">
                  <c:v>2770.5</c:v>
                </c:pt>
                <c:pt idx="4">
                  <c:v>3058.5</c:v>
                </c:pt>
                <c:pt idx="5">
                  <c:v>3472.5</c:v>
                </c:pt>
              </c:numCache>
            </c:numRef>
          </c:yVal>
          <c:smooth val="0"/>
        </c:ser>
        <c:ser>
          <c:idx val="3"/>
          <c:order val="1"/>
          <c:tx>
            <c:v>200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GUIDELINES!$B$14:$B$15</c:f>
              <c:numCache>
                <c:formatCode>General</c:formatCode>
                <c:ptCount val="2"/>
                <c:pt idx="0">
                  <c:v>200</c:v>
                </c:pt>
                <c:pt idx="1">
                  <c:v>200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4"/>
          <c:order val="2"/>
          <c:tx>
            <c:v>350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GUIDELINES!$B$16:$B$17</c:f>
              <c:numCache>
                <c:formatCode>General</c:formatCode>
                <c:ptCount val="2"/>
                <c:pt idx="0">
                  <c:v>350</c:v>
                </c:pt>
                <c:pt idx="1">
                  <c:v>350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1"/>
          <c:order val="3"/>
          <c:tx>
            <c:v>700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GUIDELINES!$B$18:$B$19</c:f>
              <c:numCache>
                <c:formatCode>General</c:formatCode>
                <c:ptCount val="2"/>
                <c:pt idx="0">
                  <c:v>700</c:v>
                </c:pt>
                <c:pt idx="1">
                  <c:v>700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15456"/>
        <c:axId val="106768256"/>
      </c:scatterChart>
      <c:valAx>
        <c:axId val="102915456"/>
        <c:scaling>
          <c:orientation val="minMax"/>
          <c:max val="8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HYDROGEN INDEX (HI)</a:t>
                </a:r>
              </a:p>
            </c:rich>
          </c:tx>
          <c:layout>
            <c:manualLayout>
              <c:xMode val="edge"/>
              <c:yMode val="edge"/>
              <c:x val="0.1750008748906387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6768256"/>
        <c:crosses val="max"/>
        <c:crossBetween val="midCat"/>
        <c:majorUnit val="200"/>
      </c:valAx>
      <c:valAx>
        <c:axId val="106768256"/>
        <c:scaling>
          <c:orientation val="maxMin"/>
          <c:max val="3473"/>
          <c:min val="277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291545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-3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1:  ORGANIC 
               RICHNESS</a:t>
            </a:r>
          </a:p>
        </c:rich>
      </c:tx>
      <c:layout>
        <c:manualLayout>
          <c:xMode val="edge"/>
          <c:yMode val="edge"/>
          <c:x val="0.38333508311461401"/>
          <c:y val="7.14285714285715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333428277296217"/>
          <c:y val="5.9183673469387812E-2"/>
          <c:w val="0.71666958280266357"/>
          <c:h val="0.886734693877550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Report!$M$16:$M$21</c:f>
              <c:numCache>
                <c:formatCode>0.00</c:formatCode>
                <c:ptCount val="6"/>
                <c:pt idx="0">
                  <c:v>6.81</c:v>
                </c:pt>
                <c:pt idx="1">
                  <c:v>2.0209999999999999</c:v>
                </c:pt>
                <c:pt idx="2">
                  <c:v>6.3410000000000002</c:v>
                </c:pt>
                <c:pt idx="3">
                  <c:v>6.5069999999999997</c:v>
                </c:pt>
                <c:pt idx="4">
                  <c:v>1.835</c:v>
                </c:pt>
                <c:pt idx="5">
                  <c:v>6.2839999999999998</c:v>
                </c:pt>
              </c:numCache>
            </c:numRef>
          </c:xVal>
          <c:yVal>
            <c:numRef>
              <c:f>Report!$E$16:$E$21</c:f>
              <c:numCache>
                <c:formatCode>0.0</c:formatCode>
                <c:ptCount val="6"/>
                <c:pt idx="0">
                  <c:v>2770.5</c:v>
                </c:pt>
                <c:pt idx="1">
                  <c:v>3058.5</c:v>
                </c:pt>
                <c:pt idx="2">
                  <c:v>3472.5</c:v>
                </c:pt>
                <c:pt idx="3">
                  <c:v>2770.5</c:v>
                </c:pt>
                <c:pt idx="4">
                  <c:v>3058.5</c:v>
                </c:pt>
                <c:pt idx="5">
                  <c:v>3472.5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44064"/>
        <c:axId val="156102656"/>
      </c:scatterChart>
      <c:valAx>
        <c:axId val="152344064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TOC, wt. % </a:t>
                </a:r>
              </a:p>
            </c:rich>
          </c:tx>
          <c:layout>
            <c:manualLayout>
              <c:xMode val="edge"/>
              <c:yMode val="edge"/>
              <c:x val="0.52916885389326329"/>
              <c:y val="0.972448979591836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56102656"/>
        <c:crosses val="max"/>
        <c:crossBetween val="midCat"/>
      </c:valAx>
      <c:valAx>
        <c:axId val="156102656"/>
        <c:scaling>
          <c:orientation val="maxMin"/>
          <c:max val="3473"/>
          <c:min val="2770"/>
        </c:scaling>
        <c:delete val="0"/>
        <c:axPos val="l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DEPTH ( feet )  </a:t>
                </a:r>
              </a:p>
            </c:rich>
          </c:tx>
          <c:layout>
            <c:manualLayout>
              <c:xMode val="edge"/>
              <c:yMode val="edge"/>
              <c:x val="2.0833333333333412E-2"/>
              <c:y val="0.46428571428571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5234406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4:  NORMALIZED OIL CONTENT</a:t>
            </a:r>
          </a:p>
        </c:rich>
      </c:tx>
      <c:layout>
        <c:manualLayout>
          <c:xMode val="edge"/>
          <c:yMode val="edge"/>
          <c:x val="0.18333420822397201"/>
          <c:y val="9.18367346938775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3377414458949"/>
          <c:y val="6.4285714285714293E-2"/>
          <c:w val="0.78750320435874166"/>
          <c:h val="0.881632653061224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Report!$W$16:$W$21</c:f>
              <c:numCache>
                <c:formatCode>0</c:formatCode>
                <c:ptCount val="6"/>
                <c:pt idx="0">
                  <c:v>4.8458149779735686</c:v>
                </c:pt>
                <c:pt idx="1">
                  <c:v>10.885700148441366</c:v>
                </c:pt>
                <c:pt idx="2">
                  <c:v>6.7812647847342689</c:v>
                </c:pt>
                <c:pt idx="3">
                  <c:v>3.0736130321192565</c:v>
                </c:pt>
                <c:pt idx="4">
                  <c:v>6.5395095367847409</c:v>
                </c:pt>
                <c:pt idx="5">
                  <c:v>2.7052832590706557</c:v>
                </c:pt>
              </c:numCache>
            </c:numRef>
          </c:xVal>
          <c:yVal>
            <c:numRef>
              <c:f>Report!$E$16:$E$21</c:f>
              <c:numCache>
                <c:formatCode>0.0</c:formatCode>
                <c:ptCount val="6"/>
                <c:pt idx="0">
                  <c:v>2770.5</c:v>
                </c:pt>
                <c:pt idx="1">
                  <c:v>3058.5</c:v>
                </c:pt>
                <c:pt idx="2">
                  <c:v>3472.5</c:v>
                </c:pt>
                <c:pt idx="3">
                  <c:v>2770.5</c:v>
                </c:pt>
                <c:pt idx="4">
                  <c:v>3058.5</c:v>
                </c:pt>
                <c:pt idx="5">
                  <c:v>3472.5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GUIDELINES!$E$8:$E$9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GUIDELINES!$E$10:$E$11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3"/>
          <c:order val="3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GUIDELINES!$E$12:$E$13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35552"/>
        <c:axId val="187674624"/>
      </c:scatterChart>
      <c:valAx>
        <c:axId val="177735552"/>
        <c:scaling>
          <c:orientation val="minMax"/>
          <c:max val="2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S1/TOC *100</a:t>
                </a:r>
              </a:p>
            </c:rich>
          </c:tx>
          <c:layout>
            <c:manualLayout>
              <c:xMode val="edge"/>
              <c:yMode val="edge"/>
              <c:x val="0.34583464566929301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7674624"/>
        <c:crosses val="max"/>
        <c:crossBetween val="midCat"/>
      </c:valAx>
      <c:valAx>
        <c:axId val="187674624"/>
        <c:scaling>
          <c:orientation val="maxMin"/>
          <c:max val="3473"/>
          <c:min val="277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77735552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-3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515452710048173E-2"/>
          <c:y val="3.2967107448099414E-2"/>
          <c:w val="0.89625274554611356"/>
          <c:h val="0.86582034824218701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GUIDELINES!$I$12:$I$13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GUIDELINES!$K$14:$K$15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105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GUIDELINES!$K$16:$K$17</c:f>
              <c:numCache>
                <c:formatCode>0.00</c:formatCode>
                <c:ptCount val="2"/>
                <c:pt idx="0" formatCode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GUIDELINES!$L$10:$L$11</c:f>
              <c:numCache>
                <c:formatCode>General</c:formatCode>
                <c:ptCount val="2"/>
                <c:pt idx="0">
                  <c:v>0</c:v>
                </c:pt>
                <c:pt idx="1">
                  <c:v>140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GUIDELINES!$I$10:$I$11</c:f>
              <c:numCache>
                <c:formatCode>General</c:formatCode>
                <c:ptCount val="2"/>
                <c:pt idx="0">
                  <c:v>0</c:v>
                </c:pt>
                <c:pt idx="1">
                  <c:v>15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Report!$M$16:$M$21</c:f>
              <c:numCache>
                <c:formatCode>0.00</c:formatCode>
                <c:ptCount val="6"/>
                <c:pt idx="0">
                  <c:v>6.81</c:v>
                </c:pt>
                <c:pt idx="1">
                  <c:v>2.0209999999999999</c:v>
                </c:pt>
                <c:pt idx="2">
                  <c:v>6.3410000000000002</c:v>
                </c:pt>
                <c:pt idx="3">
                  <c:v>6.5069999999999997</c:v>
                </c:pt>
                <c:pt idx="4">
                  <c:v>1.835</c:v>
                </c:pt>
                <c:pt idx="5">
                  <c:v>6.2839999999999998</c:v>
                </c:pt>
              </c:numCache>
            </c:numRef>
          </c:xVal>
          <c:yVal>
            <c:numRef>
              <c:f>Report!$O$16:$O$21</c:f>
              <c:numCache>
                <c:formatCode>0.00</c:formatCode>
                <c:ptCount val="6"/>
                <c:pt idx="0">
                  <c:v>2.0099999999999998</c:v>
                </c:pt>
                <c:pt idx="1">
                  <c:v>1.61</c:v>
                </c:pt>
                <c:pt idx="2">
                  <c:v>2.67</c:v>
                </c:pt>
                <c:pt idx="3">
                  <c:v>0.48</c:v>
                </c:pt>
                <c:pt idx="4">
                  <c:v>0.33</c:v>
                </c:pt>
                <c:pt idx="5">
                  <c:v>0.48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09472"/>
        <c:axId val="200411776"/>
      </c:scatterChart>
      <c:valAx>
        <c:axId val="200409472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007253638749891"/>
              <c:y val="0.95257582385535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0411776"/>
        <c:crosses val="autoZero"/>
        <c:crossBetween val="midCat"/>
      </c:valAx>
      <c:valAx>
        <c:axId val="200411776"/>
        <c:scaling>
          <c:orientation val="minMax"/>
          <c:max val="14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 rock)</a:t>
                </a:r>
              </a:p>
            </c:rich>
          </c:tx>
          <c:layout>
            <c:manualLayout>
              <c:xMode val="edge"/>
              <c:yMode val="edge"/>
              <c:x val="2.3854688618468151E-2"/>
              <c:y val="0.17004082822980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0409472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18220280440629E-2"/>
          <c:y val="4.5060696711080414E-2"/>
          <c:w val="0.90454595644640134"/>
          <c:h val="0.84575461519258943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GUIDELINES!$I$27:$I$28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GUIDELINES!$J$27:$J$28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GUIDELINES!$K$27:$K$28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GUIDELINES!$L$27:$L$28</c:f>
              <c:numCache>
                <c:formatCode>General</c:formatCode>
                <c:ptCount val="2"/>
                <c:pt idx="0">
                  <c:v>0</c:v>
                </c:pt>
                <c:pt idx="1">
                  <c:v>17.5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GUIDELINES!$M$27:$M$28</c:f>
              <c:numCache>
                <c:formatCode>General</c:formatCode>
                <c:ptCount val="2"/>
                <c:pt idx="0">
                  <c:v>0</c:v>
                </c:pt>
                <c:pt idx="1">
                  <c:v>2.85</c:v>
                </c:pt>
              </c:numCache>
            </c:numRef>
          </c:xVal>
          <c:yVal>
            <c:numRef>
              <c:f>GUIDELINES!$N$27:$N$28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GUIDELINES!$G$27:$G$28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GUIDELINES!$H$27:$H$28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Report!$M$16:$M$21</c:f>
              <c:numCache>
                <c:formatCode>0.00</c:formatCode>
                <c:ptCount val="6"/>
                <c:pt idx="0">
                  <c:v>6.81</c:v>
                </c:pt>
                <c:pt idx="1">
                  <c:v>2.0209999999999999</c:v>
                </c:pt>
                <c:pt idx="2">
                  <c:v>6.3410000000000002</c:v>
                </c:pt>
                <c:pt idx="3">
                  <c:v>6.5069999999999997</c:v>
                </c:pt>
                <c:pt idx="4">
                  <c:v>1.835</c:v>
                </c:pt>
                <c:pt idx="5">
                  <c:v>6.2839999999999998</c:v>
                </c:pt>
              </c:numCache>
            </c:numRef>
          </c:xVal>
          <c:yVal>
            <c:numRef>
              <c:f>Report!$O$16:$O$21</c:f>
              <c:numCache>
                <c:formatCode>0.00</c:formatCode>
                <c:ptCount val="6"/>
                <c:pt idx="0">
                  <c:v>2.0099999999999998</c:v>
                </c:pt>
                <c:pt idx="1">
                  <c:v>1.61</c:v>
                </c:pt>
                <c:pt idx="2">
                  <c:v>2.67</c:v>
                </c:pt>
                <c:pt idx="3">
                  <c:v>0.48</c:v>
                </c:pt>
                <c:pt idx="4">
                  <c:v>0.33</c:v>
                </c:pt>
                <c:pt idx="5">
                  <c:v>0.48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67040"/>
        <c:axId val="48977792"/>
      </c:scatterChart>
      <c:valAx>
        <c:axId val="48967040"/>
        <c:scaling>
          <c:orientation val="minMax"/>
          <c:max val="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0454569315199235"/>
              <c:y val="0.944541455714915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77792"/>
        <c:crosses val="autoZero"/>
        <c:crossBetween val="midCat"/>
      </c:valAx>
      <c:valAx>
        <c:axId val="48977792"/>
        <c:scaling>
          <c:orientation val="minMax"/>
          <c:max val="18.7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5.6818181818182158E-3"/>
              <c:y val="0.19584073654571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6704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90413329487746E-2"/>
          <c:y val="4.4801938545417912E-2"/>
          <c:w val="0.87807778492667454"/>
          <c:h val="0.84262107495035865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GUIDELINES!$Q$22:$Q$23</c:f>
              <c:numCache>
                <c:formatCode>General</c:formatCode>
                <c:ptCount val="2"/>
                <c:pt idx="0">
                  <c:v>0</c:v>
                </c:pt>
                <c:pt idx="1">
                  <c:v>160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GUIDELINES!$Q$24:$Q$25</c:f>
              <c:numCache>
                <c:formatCode>General</c:formatCode>
                <c:ptCount val="2"/>
                <c:pt idx="0">
                  <c:v>0</c:v>
                </c:pt>
                <c:pt idx="1">
                  <c:v>280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GUIDELINES!$P$29:$P$30</c:f>
              <c:numCache>
                <c:formatCode>General</c:formatCode>
                <c:ptCount val="2"/>
                <c:pt idx="0">
                  <c:v>0</c:v>
                </c:pt>
                <c:pt idx="1">
                  <c:v>42.85</c:v>
                </c:pt>
              </c:numCache>
            </c:numRef>
          </c:xVal>
          <c:yVal>
            <c:numRef>
              <c:f>GUIDELINES!$Q$29:$Q$30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GUIDELINES!$Q$20:$Q$21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Report!$M$16:$M$21</c:f>
              <c:numCache>
                <c:formatCode>0.00</c:formatCode>
                <c:ptCount val="6"/>
                <c:pt idx="0">
                  <c:v>6.81</c:v>
                </c:pt>
                <c:pt idx="1">
                  <c:v>2.0209999999999999</c:v>
                </c:pt>
                <c:pt idx="2">
                  <c:v>6.3410000000000002</c:v>
                </c:pt>
                <c:pt idx="3">
                  <c:v>6.5069999999999997</c:v>
                </c:pt>
                <c:pt idx="4">
                  <c:v>1.835</c:v>
                </c:pt>
                <c:pt idx="5">
                  <c:v>6.2839999999999998</c:v>
                </c:pt>
              </c:numCache>
            </c:numRef>
          </c:xVal>
          <c:yVal>
            <c:numRef>
              <c:f>Report!$O$16:$O$21</c:f>
              <c:numCache>
                <c:formatCode>0.00</c:formatCode>
                <c:ptCount val="6"/>
                <c:pt idx="0">
                  <c:v>2.0099999999999998</c:v>
                </c:pt>
                <c:pt idx="1">
                  <c:v>1.61</c:v>
                </c:pt>
                <c:pt idx="2">
                  <c:v>2.67</c:v>
                </c:pt>
                <c:pt idx="3">
                  <c:v>0.48</c:v>
                </c:pt>
                <c:pt idx="4">
                  <c:v>0.33</c:v>
                </c:pt>
                <c:pt idx="5">
                  <c:v>0.48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1600"/>
        <c:axId val="49003904"/>
      </c:scatterChart>
      <c:valAx>
        <c:axId val="49001600"/>
        <c:scaling>
          <c:orientation val="minMax"/>
          <c:max val="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915998568360963"/>
              <c:y val="0.940840619060552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03904"/>
        <c:crosses val="autoZero"/>
        <c:crossBetween val="midCat"/>
      </c:valAx>
      <c:valAx>
        <c:axId val="49003904"/>
        <c:scaling>
          <c:orientation val="minMax"/>
          <c:max val="3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3.6349916487712103E-2"/>
              <c:y val="0.194716082903431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0160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68503937007874"/>
          <c:y val="4.3370508054522916E-2"/>
          <c:w val="0.85196850393700752"/>
          <c:h val="0.8798017348203226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Report!$U$16:$U$21</c:f>
              <c:numCache>
                <c:formatCode>0</c:formatCode>
                <c:ptCount val="6"/>
                <c:pt idx="0">
                  <c:v>8.957415565345082</c:v>
                </c:pt>
                <c:pt idx="1">
                  <c:v>21.276595744680851</c:v>
                </c:pt>
                <c:pt idx="2">
                  <c:v>9.7776375965935962</c:v>
                </c:pt>
                <c:pt idx="3">
                  <c:v>6.3009067158444756</c:v>
                </c:pt>
                <c:pt idx="4">
                  <c:v>21.253405994550409</c:v>
                </c:pt>
                <c:pt idx="5">
                  <c:v>6.8427753023551876</c:v>
                </c:pt>
              </c:numCache>
            </c:numRef>
          </c:xVal>
          <c:yVal>
            <c:numRef>
              <c:f>Report!$T$16:$T$21</c:f>
              <c:numCache>
                <c:formatCode>0</c:formatCode>
                <c:ptCount val="6"/>
                <c:pt idx="0">
                  <c:v>29.515418502202639</c:v>
                </c:pt>
                <c:pt idx="1">
                  <c:v>79.663532904502731</c:v>
                </c:pt>
                <c:pt idx="2">
                  <c:v>42.106923198233716</c:v>
                </c:pt>
                <c:pt idx="3">
                  <c:v>7.3766712770862153</c:v>
                </c:pt>
                <c:pt idx="4">
                  <c:v>17.983651226158038</c:v>
                </c:pt>
                <c:pt idx="5">
                  <c:v>7.6384468491406752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9520"/>
        <c:axId val="49194112"/>
      </c:scatterChart>
      <c:valAx>
        <c:axId val="4901952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OXYGEN INDEX (OI, mg CO</a:t>
                </a:r>
                <a:r>
                  <a:rPr lang="en-US" sz="925" b="1" i="0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9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/g TOC)</a:t>
                </a:r>
              </a:p>
            </c:rich>
          </c:tx>
          <c:layout>
            <c:manualLayout>
              <c:xMode val="edge"/>
              <c:yMode val="edge"/>
              <c:x val="0.39055118110236442"/>
              <c:y val="0.961586121437418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194112"/>
        <c:crosses val="autoZero"/>
        <c:crossBetween val="midCat"/>
        <c:majorUnit val="10"/>
        <c:minorUnit val="5"/>
      </c:valAx>
      <c:valAx>
        <c:axId val="49194112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(HI, mg HC/g TOC)</a:t>
                </a:r>
              </a:p>
            </c:rich>
          </c:tx>
          <c:layout>
            <c:manualLayout>
              <c:xMode val="edge"/>
              <c:yMode val="edge"/>
              <c:x val="2.2047244094488192E-2"/>
              <c:y val="0.35563816604708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9520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25" l="0.75000000000000311" r="0.75000000000000311" t="0.75000000000000311" header="0.5" footer="0.5"/>
    <c:pageSetup orientation="portrait" horizontalDpi="-2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3518377306741"/>
          <c:y val="3.4132520654270151E-2"/>
          <c:w val="0.84799755985969194"/>
          <c:h val="0.897197685769386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Report!$Q$16:$Q$21</c:f>
              <c:numCache>
                <c:formatCode>0</c:formatCode>
                <c:ptCount val="6"/>
                <c:pt idx="0">
                  <c:v>368.59820000000002</c:v>
                </c:pt>
                <c:pt idx="1">
                  <c:v>399.52940000000001</c:v>
                </c:pt>
                <c:pt idx="2">
                  <c:v>376.81729999999999</c:v>
                </c:pt>
                <c:pt idx="3">
                  <c:v>361.35730000000001</c:v>
                </c:pt>
                <c:pt idx="4">
                  <c:v>382.3426</c:v>
                </c:pt>
                <c:pt idx="5">
                  <c:v>385.96429999999998</c:v>
                </c:pt>
              </c:numCache>
            </c:numRef>
          </c:xVal>
          <c:yVal>
            <c:numRef>
              <c:f>Report!$T$16:$T$21</c:f>
              <c:numCache>
                <c:formatCode>0</c:formatCode>
                <c:ptCount val="6"/>
                <c:pt idx="0">
                  <c:v>29.515418502202639</c:v>
                </c:pt>
                <c:pt idx="1">
                  <c:v>79.663532904502731</c:v>
                </c:pt>
                <c:pt idx="2">
                  <c:v>42.106923198233716</c:v>
                </c:pt>
                <c:pt idx="3">
                  <c:v>7.3766712770862153</c:v>
                </c:pt>
                <c:pt idx="4">
                  <c:v>17.983651226158038</c:v>
                </c:pt>
                <c:pt idx="5">
                  <c:v>7.6384468491406752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99136"/>
        <c:axId val="49501696"/>
      </c:scatterChart>
      <c:valAx>
        <c:axId val="49499136"/>
        <c:scaling>
          <c:orientation val="minMax"/>
          <c:max val="52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Tmax (</a:t>
                </a:r>
                <a:r>
                  <a:rPr lang="en-US" sz="9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9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9661729002624688"/>
              <c:y val="0.963024646309459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01696"/>
        <c:crosses val="autoZero"/>
        <c:crossBetween val="midCat"/>
        <c:majorUnit val="25"/>
        <c:minorUnit val="5"/>
      </c:valAx>
      <c:valAx>
        <c:axId val="49501696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6548720472440952E-2"/>
              <c:y val="0.336449138979580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99136"/>
        <c:crossesAt val="400"/>
        <c:crossBetween val="midCat"/>
        <c:majorUnit val="100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portrait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8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eg"/><Relationship Id="rId2" Type="http://schemas.openxmlformats.org/officeDocument/2006/relationships/image" Target="../media/image9.jpeg"/><Relationship Id="rId1" Type="http://schemas.openxmlformats.org/officeDocument/2006/relationships/chart" Target="../charts/chart11.xml"/><Relationship Id="rId5" Type="http://schemas.openxmlformats.org/officeDocument/2006/relationships/image" Target="../media/image11.png"/><Relationship Id="rId4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254000</xdr:colOff>
      <xdr:row>8</xdr:row>
      <xdr:rowOff>0</xdr:rowOff>
    </xdr:to>
    <xdr:pic>
      <xdr:nvPicPr>
        <xdr:cNvPr id="2" name="Picture 1" descr="Weatherford Laboratories 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11400" cy="139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21</xdr:row>
          <xdr:rowOff>85725</xdr:rowOff>
        </xdr:from>
        <xdr:to>
          <xdr:col>26</xdr:col>
          <xdr:colOff>866775</xdr:colOff>
          <xdr:row>29</xdr:row>
          <xdr:rowOff>76200</xdr:rowOff>
        </xdr:to>
        <xdr:sp macro="" textlink="">
          <xdr:nvSpPr>
            <xdr:cNvPr id="36885" name="Object 21" hidden="1">
              <a:extLst>
                <a:ext uri="{63B3BB69-23CF-44E3-9099-C40C66FF867C}">
                  <a14:compatExt spid="_x0000_s36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0.2441</cdr:x>
      <cdr:y>0.06753</cdr:y>
    </cdr:from>
    <cdr:to>
      <cdr:x>0.39851</cdr:x>
      <cdr:y>0.16207</cdr:y>
    </cdr:to>
    <cdr:sp macro="" textlink="">
      <cdr:nvSpPr>
        <cdr:cNvPr id="849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52276" y="377127"/>
          <a:ext cx="1296293" cy="5234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0.61075</cdr:x>
      <cdr:y>0.0835</cdr:y>
    </cdr:from>
    <cdr:to>
      <cdr:x>0.7412</cdr:x>
      <cdr:y>0.17804</cdr:y>
    </cdr:to>
    <cdr:sp macro="" textlink="">
      <cdr:nvSpPr>
        <cdr:cNvPr id="849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30194" y="465507"/>
          <a:ext cx="1095109" cy="5234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0.77035</cdr:x>
      <cdr:y>0.30204</cdr:y>
    </cdr:from>
    <cdr:to>
      <cdr:x>0.92922</cdr:x>
      <cdr:y>0.36908</cdr:y>
    </cdr:to>
    <cdr:sp macro="" textlink="">
      <cdr:nvSpPr>
        <cdr:cNvPr id="849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70043" y="1675634"/>
          <a:ext cx="1333626" cy="3711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0.82915</cdr:x>
      <cdr:y>0.60408</cdr:y>
    </cdr:from>
    <cdr:to>
      <cdr:x>0.92798</cdr:x>
      <cdr:y>0.66768</cdr:y>
    </cdr:to>
    <cdr:sp macro="" textlink="">
      <cdr:nvSpPr>
        <cdr:cNvPr id="849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3671" y="3348057"/>
          <a:ext cx="829628" cy="352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0.10203</cdr:x>
      <cdr:y>0.6942</cdr:y>
    </cdr:from>
    <cdr:to>
      <cdr:x>0.18257</cdr:x>
      <cdr:y>0.75779</cdr:y>
    </cdr:to>
    <cdr:sp macro="" textlink="">
      <cdr:nvSpPr>
        <cdr:cNvPr id="849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687" y="3847065"/>
          <a:ext cx="676146" cy="352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0.10203</cdr:x>
      <cdr:y>0.75804</cdr:y>
    </cdr:from>
    <cdr:to>
      <cdr:x>0.11685</cdr:x>
      <cdr:y>0.8818</cdr:y>
    </cdr:to>
    <cdr:sp macro="" textlink="">
      <cdr:nvSpPr>
        <cdr:cNvPr id="8499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859687" y="4200585"/>
          <a:ext cx="124444" cy="6852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0.82915</cdr:x>
      <cdr:y>0.80347</cdr:y>
    </cdr:from>
    <cdr:to>
      <cdr:x>0.91983</cdr:x>
      <cdr:y>0.87051</cdr:y>
    </cdr:to>
    <cdr:sp macro="" textlink="">
      <cdr:nvSpPr>
        <cdr:cNvPr id="8499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3671" y="4452129"/>
          <a:ext cx="761183" cy="3711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38100</xdr:rowOff>
    </xdr:from>
    <xdr:to>
      <xdr:col>7</xdr:col>
      <xdr:colOff>752475</xdr:colOff>
      <xdr:row>46</xdr:row>
      <xdr:rowOff>104775</xdr:rowOff>
    </xdr:to>
    <xdr:graphicFrame macro="">
      <xdr:nvGraphicFramePr>
        <xdr:cNvPr id="1876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11</xdr:row>
      <xdr:rowOff>9525</xdr:rowOff>
    </xdr:from>
    <xdr:to>
      <xdr:col>7</xdr:col>
      <xdr:colOff>104775</xdr:colOff>
      <xdr:row>42</xdr:row>
      <xdr:rowOff>0</xdr:rowOff>
    </xdr:to>
    <xdr:grpSp>
      <xdr:nvGrpSpPr>
        <xdr:cNvPr id="187642" name="Group 2"/>
        <xdr:cNvGrpSpPr>
          <a:grpSpLocks/>
        </xdr:cNvGrpSpPr>
      </xdr:nvGrpSpPr>
      <xdr:grpSpPr bwMode="auto">
        <a:xfrm>
          <a:off x="866775" y="1990725"/>
          <a:ext cx="4572000" cy="5895975"/>
          <a:chOff x="90" y="192"/>
          <a:chExt cx="446" cy="619"/>
        </a:xfrm>
      </xdr:grpSpPr>
      <xdr:grpSp>
        <xdr:nvGrpSpPr>
          <xdr:cNvPr id="187644" name="Group 3"/>
          <xdr:cNvGrpSpPr>
            <a:grpSpLocks/>
          </xdr:cNvGrpSpPr>
        </xdr:nvGrpSpPr>
        <xdr:grpSpPr bwMode="auto">
          <a:xfrm>
            <a:off x="90" y="192"/>
            <a:ext cx="97" cy="602"/>
            <a:chOff x="90" y="192"/>
            <a:chExt cx="97" cy="602"/>
          </a:xfrm>
        </xdr:grpSpPr>
        <xdr:sp macro="" textlink="">
          <xdr:nvSpPr>
            <xdr:cNvPr id="187657" name="Arc 4"/>
            <xdr:cNvSpPr>
              <a:spLocks/>
            </xdr:cNvSpPr>
          </xdr:nvSpPr>
          <xdr:spPr bwMode="auto">
            <a:xfrm flipV="1">
              <a:off x="90" y="539"/>
              <a:ext cx="10" cy="255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658" name="Arc 5"/>
            <xdr:cNvSpPr>
              <a:spLocks/>
            </xdr:cNvSpPr>
          </xdr:nvSpPr>
          <xdr:spPr bwMode="auto">
            <a:xfrm flipH="1">
              <a:off x="100" y="210"/>
              <a:ext cx="59" cy="331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398" name="Text 32"/>
            <xdr:cNvSpPr txBox="1">
              <a:spLocks noChangeArrowheads="1"/>
            </xdr:cNvSpPr>
          </xdr:nvSpPr>
          <xdr:spPr bwMode="auto">
            <a:xfrm>
              <a:off x="162" y="192"/>
              <a:ext cx="22" cy="33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1">
                <a:defRPr sz="1000"/>
              </a:pPr>
              <a:r>
                <a:rPr lang="en-US" sz="1200" b="0" i="0" strike="noStrike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</xdr:grpSp>
      <xdr:grpSp>
        <xdr:nvGrpSpPr>
          <xdr:cNvPr id="187645" name="Group 7"/>
          <xdr:cNvGrpSpPr>
            <a:grpSpLocks/>
          </xdr:cNvGrpSpPr>
        </xdr:nvGrpSpPr>
        <xdr:grpSpPr bwMode="auto">
          <a:xfrm>
            <a:off x="100" y="356"/>
            <a:ext cx="436" cy="455"/>
            <a:chOff x="100" y="356"/>
            <a:chExt cx="436" cy="455"/>
          </a:xfrm>
        </xdr:grpSpPr>
        <xdr:sp macro="" textlink="">
          <xdr:nvSpPr>
            <xdr:cNvPr id="187646" name="Arc 8"/>
            <xdr:cNvSpPr>
              <a:spLocks/>
            </xdr:cNvSpPr>
          </xdr:nvSpPr>
          <xdr:spPr bwMode="auto">
            <a:xfrm flipH="1">
              <a:off x="100" y="375"/>
              <a:ext cx="127" cy="223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401" name="Text 33"/>
            <xdr:cNvSpPr txBox="1">
              <a:spLocks noChangeArrowheads="1"/>
            </xdr:cNvSpPr>
          </xdr:nvSpPr>
          <xdr:spPr bwMode="auto">
            <a:xfrm>
              <a:off x="231" y="356"/>
              <a:ext cx="36" cy="37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1">
                <a:defRPr sz="1000"/>
              </a:pPr>
              <a:r>
                <a:rPr lang="en-US" sz="1200" b="0" i="0" strike="noStrike">
                  <a:solidFill>
                    <a:srgbClr val="000000"/>
                  </a:solidFill>
                  <a:latin typeface="Arial"/>
                  <a:cs typeface="Arial"/>
                </a:rPr>
                <a:t>II</a:t>
              </a:r>
            </a:p>
          </xdr:txBody>
        </xdr:sp>
        <xdr:grpSp>
          <xdr:nvGrpSpPr>
            <xdr:cNvPr id="187648" name="Group 10"/>
            <xdr:cNvGrpSpPr>
              <a:grpSpLocks/>
            </xdr:cNvGrpSpPr>
          </xdr:nvGrpSpPr>
          <xdr:grpSpPr bwMode="auto">
            <a:xfrm>
              <a:off x="126" y="696"/>
              <a:ext cx="410" cy="115"/>
              <a:chOff x="3840000" y="15100000"/>
              <a:chExt cx="9320000" cy="2800000"/>
            </a:xfrm>
          </xdr:grpSpPr>
          <xdr:grpSp>
            <xdr:nvGrpSpPr>
              <xdr:cNvPr id="187649" name="Group 11"/>
              <xdr:cNvGrpSpPr>
                <a:grpSpLocks/>
              </xdr:cNvGrpSpPr>
            </xdr:nvGrpSpPr>
            <xdr:grpSpPr bwMode="auto">
              <a:xfrm>
                <a:off x="3840000" y="15100000"/>
                <a:ext cx="9160000" cy="2520000"/>
                <a:chOff x="3840000" y="15100000"/>
                <a:chExt cx="9160000" cy="2520000"/>
              </a:xfrm>
            </xdr:grpSpPr>
            <xdr:sp macro="" textlink="">
              <xdr:nvSpPr>
                <xdr:cNvPr id="187654" name="Arc 12"/>
                <xdr:cNvSpPr>
                  <a:spLocks/>
                </xdr:cNvSpPr>
              </xdr:nvSpPr>
              <xdr:spPr bwMode="auto">
                <a:xfrm flipH="1">
                  <a:off x="3840000" y="15100000"/>
                  <a:ext cx="5420000" cy="252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2147483647 h 21600"/>
                    <a:gd name="T4" fmla="*/ 0 w 21600"/>
                    <a:gd name="T5" fmla="*/ 2147483647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655" name="Arc 13"/>
                <xdr:cNvSpPr>
                  <a:spLocks/>
                </xdr:cNvSpPr>
              </xdr:nvSpPr>
              <xdr:spPr bwMode="auto">
                <a:xfrm>
                  <a:off x="9240000" y="15100000"/>
                  <a:ext cx="2720000" cy="3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84242116 h 21600"/>
                    <a:gd name="T4" fmla="*/ 0 w 21600"/>
                    <a:gd name="T5" fmla="*/ 84242116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06" name="Text 34"/>
                <xdr:cNvSpPr txBox="1">
                  <a:spLocks noChangeArrowheads="1"/>
                </xdr:cNvSpPr>
              </xdr:nvSpPr>
              <xdr:spPr bwMode="auto">
                <a:xfrm>
                  <a:off x="12040559" y="15148696"/>
                  <a:ext cx="950469" cy="949565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1">
                    <a:defRPr sz="1000"/>
                  </a:pPr>
                  <a:r>
                    <a:rPr lang="en-US" sz="1200" b="0" i="0" strike="noStrike">
                      <a:solidFill>
                        <a:srgbClr val="000000"/>
                      </a:solidFill>
                      <a:latin typeface="Arial"/>
                      <a:cs typeface="Arial"/>
                    </a:rPr>
                    <a:t>III</a:t>
                  </a:r>
                </a:p>
              </xdr:txBody>
            </xdr:sp>
          </xdr:grpSp>
          <xdr:grpSp>
            <xdr:nvGrpSpPr>
              <xdr:cNvPr id="187650" name="Group 15"/>
              <xdr:cNvGrpSpPr>
                <a:grpSpLocks/>
              </xdr:cNvGrpSpPr>
            </xdr:nvGrpSpPr>
            <xdr:grpSpPr bwMode="auto">
              <a:xfrm>
                <a:off x="4560000" y="16920000"/>
                <a:ext cx="8600000" cy="980000"/>
                <a:chOff x="4560000" y="16920000"/>
                <a:chExt cx="8600000" cy="980000"/>
              </a:xfrm>
            </xdr:grpSpPr>
            <xdr:sp macro="" textlink="">
              <xdr:nvSpPr>
                <xdr:cNvPr id="187651" name="Arc 16"/>
                <xdr:cNvSpPr>
                  <a:spLocks/>
                </xdr:cNvSpPr>
              </xdr:nvSpPr>
              <xdr:spPr bwMode="auto">
                <a:xfrm flipH="1">
                  <a:off x="4560000" y="17240000"/>
                  <a:ext cx="4840000" cy="6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561865515 h 21600"/>
                    <a:gd name="T4" fmla="*/ 0 w 21600"/>
                    <a:gd name="T5" fmla="*/ 561865515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652" name="Arc 17"/>
                <xdr:cNvSpPr>
                  <a:spLocks/>
                </xdr:cNvSpPr>
              </xdr:nvSpPr>
              <xdr:spPr bwMode="auto">
                <a:xfrm>
                  <a:off x="9260000" y="17240000"/>
                  <a:ext cx="2780000" cy="1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5881341 h 21600"/>
                    <a:gd name="T4" fmla="*/ 0 w 21600"/>
                    <a:gd name="T5" fmla="*/ 5881341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10" name="Text 35"/>
                <xdr:cNvSpPr txBox="1">
                  <a:spLocks noChangeArrowheads="1"/>
                </xdr:cNvSpPr>
              </xdr:nvSpPr>
              <xdr:spPr bwMode="auto">
                <a:xfrm>
                  <a:off x="12040558" y="16926086"/>
                  <a:ext cx="1119442" cy="973914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1">
                    <a:defRPr sz="1000"/>
                  </a:pPr>
                  <a:r>
                    <a:rPr lang="en-US" sz="1200" b="0" i="0" strike="noStrike">
                      <a:solidFill>
                        <a:srgbClr val="000000"/>
                      </a:solidFill>
                      <a:latin typeface="Arial"/>
                      <a:cs typeface="Arial"/>
                    </a:rPr>
                    <a:t>IV</a:t>
                  </a:r>
                </a:p>
              </xdr:txBody>
            </xdr:sp>
          </xdr:grpSp>
        </xdr:grpSp>
      </xdr:grpSp>
    </xdr:grpSp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3</xdr:row>
      <xdr:rowOff>28575</xdr:rowOff>
    </xdr:to>
    <xdr:pic>
      <xdr:nvPicPr>
        <xdr:cNvPr id="187643" name="Picture 2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76200"/>
          <a:ext cx="11525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0.26771</cdr:x>
      <cdr:y>0.16544</cdr:y>
    </cdr:from>
    <cdr:to>
      <cdr:x>0.42962</cdr:x>
      <cdr:y>0.2484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4940" y="1276453"/>
          <a:ext cx="980856" cy="638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0.38582</cdr:x>
      <cdr:y>0.39383</cdr:y>
    </cdr:from>
    <cdr:to>
      <cdr:x>0.49754</cdr:x>
      <cdr:y>0.44346</cdr:y>
    </cdr:to>
    <cdr:sp macro="" textlink="">
      <cdr:nvSpPr>
        <cdr:cNvPr id="188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0458" y="3034173"/>
          <a:ext cx="676760" cy="381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0.8002</cdr:x>
      <cdr:y>0.8632</cdr:y>
    </cdr:from>
    <cdr:to>
      <cdr:x>0.92767</cdr:x>
      <cdr:y>0.90147</cdr:y>
    </cdr:to>
    <cdr:sp macro="" textlink="">
      <cdr:nvSpPr>
        <cdr:cNvPr id="1884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0733" y="6646524"/>
          <a:ext cx="772163" cy="294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0.8002</cdr:x>
      <cdr:y>0.78394</cdr:y>
    </cdr:from>
    <cdr:to>
      <cdr:x>0.91807</cdr:x>
      <cdr:y>0.83357</cdr:y>
    </cdr:to>
    <cdr:sp macro="" textlink="">
      <cdr:nvSpPr>
        <cdr:cNvPr id="18842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0733" y="6036548"/>
          <a:ext cx="714028" cy="381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0</xdr:colOff>
      <xdr:row>47</xdr:row>
      <xdr:rowOff>0</xdr:rowOff>
    </xdr:to>
    <xdr:graphicFrame macro="">
      <xdr:nvGraphicFramePr>
        <xdr:cNvPr id="1925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0</xdr:colOff>
      <xdr:row>6</xdr:row>
      <xdr:rowOff>0</xdr:rowOff>
    </xdr:from>
    <xdr:to>
      <xdr:col>16</xdr:col>
      <xdr:colOff>0</xdr:colOff>
      <xdr:row>47</xdr:row>
      <xdr:rowOff>0</xdr:rowOff>
    </xdr:to>
    <xdr:graphicFrame macro="">
      <xdr:nvGraphicFramePr>
        <xdr:cNvPr id="1925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0</xdr:row>
      <xdr:rowOff>47625</xdr:rowOff>
    </xdr:from>
    <xdr:to>
      <xdr:col>1</xdr:col>
      <xdr:colOff>295275</xdr:colOff>
      <xdr:row>1</xdr:row>
      <xdr:rowOff>180975</xdr:rowOff>
    </xdr:to>
    <xdr:pic>
      <xdr:nvPicPr>
        <xdr:cNvPr id="192573" name="Picture 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8575" y="47625"/>
          <a:ext cx="10287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85725</xdr:colOff>
      <xdr:row>0</xdr:row>
      <xdr:rowOff>76200</xdr:rowOff>
    </xdr:from>
    <xdr:to>
      <xdr:col>9</xdr:col>
      <xdr:colOff>352425</xdr:colOff>
      <xdr:row>2</xdr:row>
      <xdr:rowOff>0</xdr:rowOff>
    </xdr:to>
    <xdr:pic>
      <xdr:nvPicPr>
        <xdr:cNvPr id="192574" name="Picture 1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181725" y="76200"/>
          <a:ext cx="10287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0.29657</cdr:x>
      <cdr:y>0.10853</cdr:y>
    </cdr:from>
    <cdr:to>
      <cdr:x>0.94421</cdr:x>
      <cdr:y>0.88736</cdr:y>
    </cdr:to>
    <cdr:sp macro="" textlink="">
      <cdr:nvSpPr>
        <cdr:cNvPr id="193571" name="AutoShape 35"/>
        <cdr:cNvSpPr>
          <a:spLocks xmlns:a="http://schemas.openxmlformats.org/drawingml/2006/main" noChangeAspect="1" noChangeArrowheads="1" noTextEdit="1"/>
        </cdr:cNvSpPr>
      </cdr:nvSpPr>
      <cdr:spPr bwMode="auto">
        <a:xfrm xmlns:a="http://schemas.openxmlformats.org/drawingml/2006/main">
          <a:off x="1814816" y="852245"/>
          <a:ext cx="3956263" cy="6092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0.65028</cdr:x>
      <cdr:y>0.03102</cdr:y>
    </cdr:from>
    <cdr:to>
      <cdr:x>0.65028</cdr:x>
      <cdr:y>0.92414</cdr:y>
    </cdr:to>
    <cdr:sp macro="" textlink="">
      <cdr:nvSpPr>
        <cdr:cNvPr id="193541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975510" y="245851"/>
          <a:ext cx="0" cy="69870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0.14751</cdr:x>
      <cdr:y>0.07718</cdr:y>
    </cdr:from>
    <cdr:to>
      <cdr:x>0.34871</cdr:x>
      <cdr:y>0.14161</cdr:y>
    </cdr:to>
    <cdr:sp macro="" textlink="">
      <cdr:nvSpPr>
        <cdr:cNvPr id="19354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259" y="606984"/>
          <a:ext cx="1229101" cy="5040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8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0.13644</cdr:x>
      <cdr:y>0.33169</cdr:y>
    </cdr:from>
    <cdr:to>
      <cdr:x>0.30493</cdr:x>
      <cdr:y>0.39612</cdr:y>
    </cdr:to>
    <cdr:sp macro="" textlink="">
      <cdr:nvSpPr>
        <cdr:cNvPr id="19354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6643" y="2598045"/>
          <a:ext cx="1029260" cy="5040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0.13054</cdr:x>
      <cdr:y>0.55929</cdr:y>
    </cdr:from>
    <cdr:to>
      <cdr:x>0.29731</cdr:x>
      <cdr:y>0.61409</cdr:y>
    </cdr:to>
    <cdr:sp macro="" textlink="">
      <cdr:nvSpPr>
        <cdr:cNvPr id="19354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0582" y="4378605"/>
          <a:ext cx="1018741" cy="428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II-III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0.5514</cdr:x>
      <cdr:y>0.15247</cdr:y>
    </cdr:from>
    <cdr:to>
      <cdr:x>0.58878</cdr:x>
      <cdr:y>0.39488</cdr:y>
    </cdr:to>
    <cdr:sp macro="" textlink="">
      <cdr:nvSpPr>
        <cdr:cNvPr id="19354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1477" y="1195998"/>
          <a:ext cx="228390" cy="18964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" wrap="none" lIns="18288" tIns="22860" rIns="0" bIns="22860" anchor="b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Condensate - Wet Gas Zone</a:t>
          </a:r>
        </a:p>
      </cdr:txBody>
    </cdr:sp>
  </cdr:relSizeAnchor>
  <cdr:relSizeAnchor xmlns:cdr="http://schemas.openxmlformats.org/drawingml/2006/chartDrawing">
    <cdr:from>
      <cdr:x>0.66061</cdr:x>
      <cdr:y>0.79578</cdr:y>
    </cdr:from>
    <cdr:to>
      <cdr:x>0.84779</cdr:x>
      <cdr:y>0.82145</cdr:y>
    </cdr:to>
    <cdr:sp macro="" textlink="">
      <cdr:nvSpPr>
        <cdr:cNvPr id="19354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8617" y="6228689"/>
          <a:ext cx="1143455" cy="200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0.14652</cdr:x>
      <cdr:y>0.04238</cdr:y>
    </cdr:from>
    <cdr:to>
      <cdr:x>0.39225</cdr:x>
      <cdr:y>0.07718</cdr:y>
    </cdr:to>
    <cdr:sp macro="" textlink="">
      <cdr:nvSpPr>
        <cdr:cNvPr id="19355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8249" y="334685"/>
          <a:ext cx="1501066" cy="2722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0.66135</cdr:x>
      <cdr:y>0.04238</cdr:y>
    </cdr:from>
    <cdr:to>
      <cdr:x>0.81385</cdr:x>
      <cdr:y>0.06385</cdr:y>
    </cdr:to>
    <cdr:sp macro="" textlink="">
      <cdr:nvSpPr>
        <cdr:cNvPr id="19355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3125" y="334685"/>
          <a:ext cx="931593" cy="168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0.3711</cdr:x>
      <cdr:y>0.03423</cdr:y>
    </cdr:from>
    <cdr:to>
      <cdr:x>0.3711</cdr:x>
      <cdr:y>0.92488</cdr:y>
    </cdr:to>
    <cdr:sp macro="" textlink="">
      <cdr:nvSpPr>
        <cdr:cNvPr id="193554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70094" y="270956"/>
          <a:ext cx="0" cy="69677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0.51327</cdr:x>
      <cdr:y>0.03102</cdr:y>
    </cdr:from>
    <cdr:to>
      <cdr:x>0.51327</cdr:x>
      <cdr:y>0.92414</cdr:y>
    </cdr:to>
    <cdr:sp macro="" textlink="">
      <cdr:nvSpPr>
        <cdr:cNvPr id="193556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38579" y="245851"/>
          <a:ext cx="0" cy="69870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0.14751</cdr:x>
      <cdr:y>0.73851</cdr:y>
    </cdr:from>
    <cdr:to>
      <cdr:x>0.27222</cdr:x>
      <cdr:y>0.78343</cdr:y>
    </cdr:to>
    <cdr:sp macro="" textlink="">
      <cdr:nvSpPr>
        <cdr:cNvPr id="19356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259" y="5780652"/>
          <a:ext cx="761802" cy="351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0.15169</cdr:x>
      <cdr:y>0.87576</cdr:y>
    </cdr:from>
    <cdr:to>
      <cdr:x>0.2577</cdr:x>
      <cdr:y>0.92069</cdr:y>
    </cdr:to>
    <cdr:sp macro="" textlink="">
      <cdr:nvSpPr>
        <cdr:cNvPr id="193562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9803" y="6854396"/>
          <a:ext cx="647607" cy="351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 inert</a:t>
          </a:r>
        </a:p>
      </cdr:txBody>
    </cdr:sp>
  </cdr:relSizeAnchor>
  <cdr:relSizeAnchor xmlns:cdr="http://schemas.openxmlformats.org/drawingml/2006/chartDrawing">
    <cdr:from>
      <cdr:x>0.29657</cdr:x>
      <cdr:y>0.89625</cdr:y>
    </cdr:from>
    <cdr:to>
      <cdr:x>0.83746</cdr:x>
      <cdr:y>0.89625</cdr:y>
    </cdr:to>
    <cdr:sp macro="" textlink="">
      <cdr:nvSpPr>
        <cdr:cNvPr id="193563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814816" y="7014685"/>
          <a:ext cx="330414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0.39127</cdr:x>
      <cdr:y>0.04238</cdr:y>
    </cdr:from>
    <cdr:to>
      <cdr:x>0.48523</cdr:x>
      <cdr:y>0.07718</cdr:y>
    </cdr:to>
    <cdr:sp macro="" textlink="">
      <cdr:nvSpPr>
        <cdr:cNvPr id="193564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3305" y="334685"/>
          <a:ext cx="573981" cy="2722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0.48523</cdr:x>
      <cdr:y>0.05126</cdr:y>
    </cdr:from>
    <cdr:to>
      <cdr:x>0.65028</cdr:x>
      <cdr:y>0.05126</cdr:y>
    </cdr:to>
    <cdr:sp macro="" textlink="">
      <cdr:nvSpPr>
        <cdr:cNvPr id="193565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67286" y="404208"/>
          <a:ext cx="100822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0.39397</cdr:x>
      <cdr:y>0.10853</cdr:y>
    </cdr:from>
    <cdr:to>
      <cdr:x>0.49212</cdr:x>
      <cdr:y>0.15346</cdr:y>
    </cdr:to>
    <cdr:sp macro="" textlink="">
      <cdr:nvSpPr>
        <cdr:cNvPr id="193566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9833" y="852245"/>
          <a:ext cx="599525" cy="3514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Oil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Window</a:t>
          </a:r>
        </a:p>
      </cdr:txBody>
    </cdr:sp>
  </cdr:relSizeAnchor>
  <cdr:relSizeAnchor xmlns:cdr="http://schemas.openxmlformats.org/drawingml/2006/chartDrawing">
    <cdr:from>
      <cdr:x>0.31354</cdr:x>
      <cdr:y>0.10853</cdr:y>
    </cdr:from>
    <cdr:to>
      <cdr:x>0.82492</cdr:x>
      <cdr:y>0.88539</cdr:y>
    </cdr:to>
    <cdr:sp macro="" textlink="">
      <cdr:nvSpPr>
        <cdr:cNvPr id="193573" name="Freeform 37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18493" y="852245"/>
          <a:ext cx="3123840" cy="6077467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0" y="618"/>
            </a:cxn>
            <a:cxn ang="0">
              <a:pos x="506" y="1494"/>
            </a:cxn>
            <a:cxn ang="0">
              <a:pos x="596" y="1784"/>
            </a:cxn>
            <a:cxn ang="0">
              <a:pos x="954" y="1852"/>
            </a:cxn>
          </a:cxnLst>
          <a:rect l="0" t="0" r="r" b="b"/>
          <a:pathLst>
            <a:path w="954" h="1852">
              <a:moveTo>
                <a:pt x="0" y="0"/>
              </a:moveTo>
              <a:cubicBezTo>
                <a:pt x="0" y="0"/>
                <a:pt x="297" y="336"/>
                <a:pt x="350" y="618"/>
              </a:cubicBezTo>
              <a:cubicBezTo>
                <a:pt x="390" y="832"/>
                <a:pt x="493" y="1435"/>
                <a:pt x="506" y="1494"/>
              </a:cubicBezTo>
              <a:cubicBezTo>
                <a:pt x="520" y="1556"/>
                <a:pt x="560" y="1742"/>
                <a:pt x="596" y="1784"/>
              </a:cubicBezTo>
              <a:cubicBezTo>
                <a:pt x="630" y="1824"/>
                <a:pt x="656" y="1836"/>
                <a:pt x="954" y="185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0.316</cdr:x>
      <cdr:y>0.35588</cdr:y>
    </cdr:from>
    <cdr:to>
      <cdr:x>0.83328</cdr:x>
      <cdr:y>0.88539</cdr:y>
    </cdr:to>
    <cdr:sp macro="" textlink="">
      <cdr:nvSpPr>
        <cdr:cNvPr id="193574" name="Freeform 38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33519" y="2787302"/>
          <a:ext cx="3159902" cy="4142410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78" y="430"/>
            </a:cxn>
            <a:cxn ang="0">
              <a:pos x="508" y="1042"/>
            </a:cxn>
            <a:cxn ang="0">
              <a:pos x="590" y="1222"/>
            </a:cxn>
            <a:cxn ang="0">
              <a:pos x="966" y="1262"/>
            </a:cxn>
          </a:cxnLst>
          <a:rect l="0" t="0" r="r" b="b"/>
          <a:pathLst>
            <a:path w="966" h="1262">
              <a:moveTo>
                <a:pt x="0" y="0"/>
              </a:moveTo>
              <a:cubicBezTo>
                <a:pt x="0" y="0"/>
                <a:pt x="316" y="138"/>
                <a:pt x="378" y="430"/>
              </a:cubicBezTo>
              <a:cubicBezTo>
                <a:pt x="408" y="572"/>
                <a:pt x="500" y="1010"/>
                <a:pt x="508" y="1042"/>
              </a:cubicBezTo>
              <a:cubicBezTo>
                <a:pt x="516" y="1074"/>
                <a:pt x="546" y="1192"/>
                <a:pt x="590" y="1222"/>
              </a:cubicBezTo>
              <a:cubicBezTo>
                <a:pt x="634" y="1252"/>
                <a:pt x="648" y="1258"/>
                <a:pt x="966" y="126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0.29731</cdr:x>
      <cdr:y>0.6094</cdr:y>
    </cdr:from>
    <cdr:to>
      <cdr:x>0.82319</cdr:x>
      <cdr:y>0.88539</cdr:y>
    </cdr:to>
    <cdr:sp macro="" textlink="">
      <cdr:nvSpPr>
        <cdr:cNvPr id="193575" name="Freeform 39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819323" y="4770638"/>
          <a:ext cx="3212492" cy="2159074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40" y="402"/>
            </a:cxn>
            <a:cxn ang="0">
              <a:pos x="568" y="634"/>
            </a:cxn>
            <a:cxn ang="0">
              <a:pos x="982" y="658"/>
            </a:cxn>
          </a:cxnLst>
          <a:rect l="0" t="0" r="r" b="b"/>
          <a:pathLst>
            <a:path w="982" h="658">
              <a:moveTo>
                <a:pt x="0" y="0"/>
              </a:moveTo>
              <a:cubicBezTo>
                <a:pt x="36" y="24"/>
                <a:pt x="190" y="148"/>
                <a:pt x="340" y="402"/>
              </a:cubicBezTo>
              <a:cubicBezTo>
                <a:pt x="458" y="602"/>
                <a:pt x="522" y="622"/>
                <a:pt x="568" y="634"/>
              </a:cubicBezTo>
              <a:cubicBezTo>
                <a:pt x="620" y="648"/>
                <a:pt x="982" y="658"/>
                <a:pt x="982" y="658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0.30911</cdr:x>
      <cdr:y>0.76443</cdr:y>
    </cdr:from>
    <cdr:to>
      <cdr:x>0.94323</cdr:x>
      <cdr:y>0.89279</cdr:y>
    </cdr:to>
    <cdr:sp macro="" textlink="">
      <cdr:nvSpPr>
        <cdr:cNvPr id="193576" name="Freeform 40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891447" y="5983427"/>
          <a:ext cx="3873622" cy="1004221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2" y="228"/>
            </a:cxn>
            <a:cxn ang="0">
              <a:pos x="1184" y="292"/>
            </a:cxn>
          </a:cxnLst>
          <a:rect l="0" t="0" r="r" b="b"/>
          <a:pathLst>
            <a:path w="1184" h="304">
              <a:moveTo>
                <a:pt x="0" y="0"/>
              </a:moveTo>
              <a:cubicBezTo>
                <a:pt x="0" y="0"/>
                <a:pt x="206" y="154"/>
                <a:pt x="352" y="228"/>
              </a:cubicBezTo>
              <a:cubicBezTo>
                <a:pt x="502" y="304"/>
                <a:pt x="1024" y="292"/>
                <a:pt x="1184" y="29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0.45891</cdr:x>
      <cdr:y>0.03374</cdr:y>
    </cdr:from>
    <cdr:to>
      <cdr:x>0.45891</cdr:x>
      <cdr:y>0.92513</cdr:y>
    </cdr:to>
    <cdr:sp macro="" textlink="">
      <cdr:nvSpPr>
        <cdr:cNvPr id="19456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806511" y="267094"/>
          <a:ext cx="0" cy="69735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0.27025</cdr:x>
      <cdr:y>0.03991</cdr:y>
    </cdr:from>
    <cdr:to>
      <cdr:x>0.27025</cdr:x>
      <cdr:y>0.92587</cdr:y>
    </cdr:to>
    <cdr:sp macro="" textlink="">
      <cdr:nvSpPr>
        <cdr:cNvPr id="19456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654041" y="315374"/>
          <a:ext cx="0" cy="693105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0.67168</cdr:x>
      <cdr:y>0.78393</cdr:y>
    </cdr:from>
    <cdr:to>
      <cdr:x>0.8291</cdr:x>
      <cdr:y>0.80837</cdr:y>
    </cdr:to>
    <cdr:sp macro="" textlink="">
      <cdr:nvSpPr>
        <cdr:cNvPr id="19457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6233" y="6135992"/>
          <a:ext cx="961644" cy="1911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0.12635</cdr:x>
      <cdr:y>0.03991</cdr:y>
    </cdr:from>
    <cdr:to>
      <cdr:x>0.25943</cdr:x>
      <cdr:y>0.07595</cdr:y>
    </cdr:to>
    <cdr:sp macro="" textlink="">
      <cdr:nvSpPr>
        <cdr:cNvPr id="19457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315374"/>
          <a:ext cx="812890" cy="2819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0.12635</cdr:x>
      <cdr:y>0.10458</cdr:y>
    </cdr:from>
    <cdr:to>
      <cdr:x>0.32756</cdr:x>
      <cdr:y>0.16901</cdr:y>
    </cdr:to>
    <cdr:sp macro="" textlink="">
      <cdr:nvSpPr>
        <cdr:cNvPr id="19457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821346"/>
          <a:ext cx="1229101" cy="5040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0.12635</cdr:x>
      <cdr:y>0.32478</cdr:y>
    </cdr:from>
    <cdr:to>
      <cdr:x>0.29017</cdr:x>
      <cdr:y>0.39168</cdr:y>
    </cdr:to>
    <cdr:sp macro="" textlink="">
      <cdr:nvSpPr>
        <cdr:cNvPr id="19457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2543971"/>
          <a:ext cx="1000711" cy="523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0.12635</cdr:x>
      <cdr:y>0.74986</cdr:y>
    </cdr:from>
    <cdr:to>
      <cdr:x>0.25106</cdr:x>
      <cdr:y>0.7938</cdr:y>
    </cdr:to>
    <cdr:sp macro="" textlink="">
      <cdr:nvSpPr>
        <cdr:cNvPr id="194576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5869487"/>
          <a:ext cx="761802" cy="3437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0.63921</cdr:x>
      <cdr:y>0.03991</cdr:y>
    </cdr:from>
    <cdr:to>
      <cdr:x>0.85861</cdr:x>
      <cdr:y>0.0794</cdr:y>
    </cdr:to>
    <cdr:sp macro="" textlink="">
      <cdr:nvSpPr>
        <cdr:cNvPr id="19457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7894" y="315374"/>
          <a:ext cx="1340291" cy="3089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0.29681</cdr:x>
      <cdr:y>0.03892</cdr:y>
    </cdr:from>
    <cdr:to>
      <cdr:x>0.43972</cdr:x>
      <cdr:y>0.08928</cdr:y>
    </cdr:to>
    <cdr:sp macro="" textlink="">
      <cdr:nvSpPr>
        <cdr:cNvPr id="194578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6318" y="307649"/>
          <a:ext cx="872993" cy="393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0.62838</cdr:x>
      <cdr:y>0.03127</cdr:y>
    </cdr:from>
    <cdr:to>
      <cdr:x>0.62838</cdr:x>
      <cdr:y>0.92414</cdr:y>
    </cdr:to>
    <cdr:sp macro="" textlink="">
      <cdr:nvSpPr>
        <cdr:cNvPr id="19458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41781" y="247782"/>
          <a:ext cx="0" cy="69851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0.2609</cdr:x>
      <cdr:y>0.89452</cdr:y>
    </cdr:from>
    <cdr:to>
      <cdr:x>0.86452</cdr:x>
      <cdr:y>0.89452</cdr:y>
    </cdr:to>
    <cdr:sp macro="" textlink="">
      <cdr:nvSpPr>
        <cdr:cNvPr id="194588" name="Line 2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596943" y="7001166"/>
          <a:ext cx="368730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0.12439</cdr:x>
      <cdr:y>0.60866</cdr:y>
    </cdr:from>
    <cdr:to>
      <cdr:x>0.29116</cdr:x>
      <cdr:y>0.6526</cdr:y>
    </cdr:to>
    <cdr:sp macro="" textlink="">
      <cdr:nvSpPr>
        <cdr:cNvPr id="194590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3018" y="4764844"/>
          <a:ext cx="1018741" cy="3437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 - 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 -gas-prone</a:t>
          </a:r>
        </a:p>
      </cdr:txBody>
    </cdr:sp>
  </cdr:relSizeAnchor>
  <cdr:relSizeAnchor xmlns:cdr="http://schemas.openxmlformats.org/drawingml/2006/chartDrawing">
    <cdr:from>
      <cdr:x>0.43972</cdr:x>
      <cdr:y>0.04978</cdr:y>
    </cdr:from>
    <cdr:to>
      <cdr:x>0.62765</cdr:x>
      <cdr:y>0.04978</cdr:y>
    </cdr:to>
    <cdr:sp macro="" textlink="">
      <cdr:nvSpPr>
        <cdr:cNvPr id="194591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689311" y="392621"/>
          <a:ext cx="114796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0.3251</cdr:x>
      <cdr:y>0.11544</cdr:y>
    </cdr:from>
    <cdr:to>
      <cdr:x>0.45768</cdr:x>
      <cdr:y>0.14112</cdr:y>
    </cdr:to>
    <cdr:sp macro="" textlink="">
      <cdr:nvSpPr>
        <cdr:cNvPr id="194592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9114" y="906319"/>
          <a:ext cx="809884" cy="200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Oil Window</a:t>
          </a:r>
        </a:p>
      </cdr:txBody>
    </cdr:sp>
  </cdr:relSizeAnchor>
  <cdr:relSizeAnchor xmlns:cdr="http://schemas.openxmlformats.org/drawingml/2006/chartDrawing">
    <cdr:from>
      <cdr:x>0.51794</cdr:x>
      <cdr:y>0.11544</cdr:y>
    </cdr:from>
    <cdr:to>
      <cdr:x>0.55386</cdr:x>
      <cdr:y>0.36008</cdr:y>
    </cdr:to>
    <cdr:sp macro="" textlink="">
      <cdr:nvSpPr>
        <cdr:cNvPr id="194594" name="Text Box 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7128" y="906319"/>
          <a:ext cx="219375" cy="1913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" wrap="none" lIns="18288" tIns="22860" rIns="0" bIns="22860" anchor="b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Condensate-Wet Gas Zone</a:t>
          </a:r>
        </a:p>
      </cdr:txBody>
    </cdr:sp>
  </cdr:relSizeAnchor>
  <cdr:relSizeAnchor xmlns:cdr="http://schemas.openxmlformats.org/drawingml/2006/chartDrawing">
    <cdr:from>
      <cdr:x>0.14456</cdr:x>
      <cdr:y>0.88193</cdr:y>
    </cdr:from>
    <cdr:to>
      <cdr:x>0.24614</cdr:x>
      <cdr:y>0.92957</cdr:y>
    </cdr:to>
    <cdr:sp macro="" textlink="">
      <cdr:nvSpPr>
        <cdr:cNvPr id="194595" name="Text Box 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6228" y="6902675"/>
          <a:ext cx="620561" cy="3727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  <cdr:relSizeAnchor xmlns:cdr="http://schemas.openxmlformats.org/drawingml/2006/chartDrawing">
    <cdr:from>
      <cdr:x>0.2609</cdr:x>
      <cdr:y>0.12976</cdr:y>
    </cdr:from>
    <cdr:to>
      <cdr:x>0.88936</cdr:x>
      <cdr:y>0.88341</cdr:y>
    </cdr:to>
    <cdr:pic>
      <cdr:nvPicPr>
        <cdr:cNvPr id="194599" name="Picture 39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6943" y="1018328"/>
          <a:ext cx="3839063" cy="5895935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6</xdr:row>
      <xdr:rowOff>9525</xdr:rowOff>
    </xdr:from>
    <xdr:to>
      <xdr:col>22</xdr:col>
      <xdr:colOff>0</xdr:colOff>
      <xdr:row>35</xdr:row>
      <xdr:rowOff>0</xdr:rowOff>
    </xdr:to>
    <xdr:graphicFrame macro="">
      <xdr:nvGraphicFramePr>
        <xdr:cNvPr id="29214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190500</xdr:colOff>
      <xdr:row>18</xdr:row>
      <xdr:rowOff>28575</xdr:rowOff>
    </xdr:from>
    <xdr:ext cx="1000125" cy="342900"/>
    <xdr:sp macro="" textlink="">
      <xdr:nvSpPr>
        <xdr:cNvPr id="291849" name="Text Box 9"/>
        <xdr:cNvSpPr txBox="1">
          <a:spLocks noChangeArrowheads="1"/>
        </xdr:cNvSpPr>
      </xdr:nvSpPr>
      <xdr:spPr bwMode="auto">
        <a:xfrm>
          <a:off x="9334500" y="3286125"/>
          <a:ext cx="10763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Stained or</a:t>
          </a:r>
        </a:p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Contaminated</a:t>
          </a:r>
        </a:p>
      </xdr:txBody>
    </xdr:sp>
    <xdr:clientData/>
  </xdr:oneCellAnchor>
  <xdr:twoCellAnchor editAs="oneCell">
    <xdr:from>
      <xdr:col>12</xdr:col>
      <xdr:colOff>104775</xdr:colOff>
      <xdr:row>29</xdr:row>
      <xdr:rowOff>28575</xdr:rowOff>
    </xdr:from>
    <xdr:to>
      <xdr:col>24</xdr:col>
      <xdr:colOff>514350</xdr:colOff>
      <xdr:row>30</xdr:row>
      <xdr:rowOff>142875</xdr:rowOff>
    </xdr:to>
    <xdr:sp macro="" textlink="">
      <xdr:nvSpPr>
        <xdr:cNvPr id="291850" name="Text Box 10"/>
        <xdr:cNvSpPr txBox="1">
          <a:spLocks noChangeArrowheads="1"/>
        </xdr:cNvSpPr>
      </xdr:nvSpPr>
      <xdr:spPr bwMode="auto">
        <a:xfrm>
          <a:off x="9248775" y="5381625"/>
          <a:ext cx="12763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Low Level Conversion </a:t>
          </a:r>
        </a:p>
      </xdr:txBody>
    </xdr:sp>
    <xdr:clientData/>
  </xdr:twoCellAnchor>
  <xdr:twoCellAnchor>
    <xdr:from>
      <xdr:col>0</xdr:col>
      <xdr:colOff>76200</xdr:colOff>
      <xdr:row>0</xdr:row>
      <xdr:rowOff>104775</xdr:rowOff>
    </xdr:from>
    <xdr:to>
      <xdr:col>1</xdr:col>
      <xdr:colOff>609600</xdr:colOff>
      <xdr:row>3</xdr:row>
      <xdr:rowOff>9525</xdr:rowOff>
    </xdr:to>
    <xdr:pic>
      <xdr:nvPicPr>
        <xdr:cNvPr id="292143" name="Picture 1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" y="104775"/>
          <a:ext cx="12954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66675</xdr:colOff>
      <xdr:row>0</xdr:row>
      <xdr:rowOff>85725</xdr:rowOff>
    </xdr:from>
    <xdr:to>
      <xdr:col>12</xdr:col>
      <xdr:colOff>561975</xdr:colOff>
      <xdr:row>2</xdr:row>
      <xdr:rowOff>171450</xdr:rowOff>
    </xdr:to>
    <xdr:pic>
      <xdr:nvPicPr>
        <xdr:cNvPr id="292144" name="Picture 1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448675" y="85725"/>
          <a:ext cx="12573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266700</xdr:colOff>
      <xdr:row>25</xdr:row>
      <xdr:rowOff>28575</xdr:rowOff>
    </xdr:from>
    <xdr:to>
      <xdr:col>25</xdr:col>
      <xdr:colOff>114300</xdr:colOff>
      <xdr:row>26</xdr:row>
      <xdr:rowOff>57150</xdr:rowOff>
    </xdr:to>
    <xdr:sp macro="" textlink="">
      <xdr:nvSpPr>
        <xdr:cNvPr id="291853" name="Text Box 13"/>
        <xdr:cNvSpPr txBox="1">
          <a:spLocks noChangeArrowheads="1"/>
        </xdr:cNvSpPr>
      </xdr:nvSpPr>
      <xdr:spPr bwMode="auto">
        <a:xfrm>
          <a:off x="13220700" y="4619625"/>
          <a:ext cx="16383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High Level Conversion  </a:t>
          </a:r>
        </a:p>
      </xdr:txBody>
    </xdr:sp>
    <xdr:clientData/>
  </xdr:twoCellAnchor>
  <xdr:twoCellAnchor>
    <xdr:from>
      <xdr:col>14</xdr:col>
      <xdr:colOff>28575</xdr:colOff>
      <xdr:row>11</xdr:row>
      <xdr:rowOff>28575</xdr:rowOff>
    </xdr:from>
    <xdr:to>
      <xdr:col>15</xdr:col>
      <xdr:colOff>361950</xdr:colOff>
      <xdr:row>14</xdr:row>
      <xdr:rowOff>9525</xdr:rowOff>
    </xdr:to>
    <xdr:sp macro="" textlink="">
      <xdr:nvSpPr>
        <xdr:cNvPr id="291854" name="Text Box 14"/>
        <xdr:cNvSpPr txBox="1">
          <a:spLocks noChangeArrowheads="1"/>
        </xdr:cNvSpPr>
      </xdr:nvSpPr>
      <xdr:spPr bwMode="auto">
        <a:xfrm>
          <a:off x="10696575" y="1952625"/>
          <a:ext cx="10953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Intensive Generation, Expulsion</a:t>
          </a:r>
        </a:p>
      </xdr:txBody>
    </xdr:sp>
    <xdr:clientData/>
  </xdr:twoCellAnchor>
  <xdr:twoCellAnchor>
    <xdr:from>
      <xdr:col>17</xdr:col>
      <xdr:colOff>47625</xdr:colOff>
      <xdr:row>27</xdr:row>
      <xdr:rowOff>76200</xdr:rowOff>
    </xdr:from>
    <xdr:to>
      <xdr:col>17</xdr:col>
      <xdr:colOff>47625</xdr:colOff>
      <xdr:row>27</xdr:row>
      <xdr:rowOff>76200</xdr:rowOff>
    </xdr:to>
    <xdr:sp macro="" textlink="">
      <xdr:nvSpPr>
        <xdr:cNvPr id="292147" name="Line 15"/>
        <xdr:cNvSpPr>
          <a:spLocks noChangeShapeType="1"/>
        </xdr:cNvSpPr>
      </xdr:nvSpPr>
      <xdr:spPr bwMode="auto">
        <a:xfrm>
          <a:off x="13001625" y="504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16</xdr:col>
      <xdr:colOff>276225</xdr:colOff>
      <xdr:row>25</xdr:row>
      <xdr:rowOff>0</xdr:rowOff>
    </xdr:from>
    <xdr:to>
      <xdr:col>17</xdr:col>
      <xdr:colOff>219075</xdr:colOff>
      <xdr:row>25</xdr:row>
      <xdr:rowOff>0</xdr:rowOff>
    </xdr:to>
    <xdr:sp macro="" textlink="">
      <xdr:nvSpPr>
        <xdr:cNvPr id="292148" name="Line 16"/>
        <xdr:cNvSpPr>
          <a:spLocks noChangeShapeType="1"/>
        </xdr:cNvSpPr>
      </xdr:nvSpPr>
      <xdr:spPr bwMode="auto">
        <a:xfrm flipV="1">
          <a:off x="12468225" y="4591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17</xdr:col>
      <xdr:colOff>485775</xdr:colOff>
      <xdr:row>40</xdr:row>
      <xdr:rowOff>47625</xdr:rowOff>
    </xdr:from>
    <xdr:to>
      <xdr:col>17</xdr:col>
      <xdr:colOff>485775</xdr:colOff>
      <xdr:row>40</xdr:row>
      <xdr:rowOff>47625</xdr:rowOff>
    </xdr:to>
    <xdr:sp macro="" textlink="">
      <xdr:nvSpPr>
        <xdr:cNvPr id="292149" name="Line 17"/>
        <xdr:cNvSpPr>
          <a:spLocks noChangeShapeType="1"/>
        </xdr:cNvSpPr>
      </xdr:nvSpPr>
      <xdr:spPr bwMode="auto">
        <a:xfrm>
          <a:off x="13439775" y="750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676275</xdr:colOff>
      <xdr:row>26</xdr:row>
      <xdr:rowOff>66675</xdr:rowOff>
    </xdr:from>
    <xdr:to>
      <xdr:col>5</xdr:col>
      <xdr:colOff>676275</xdr:colOff>
      <xdr:row>26</xdr:row>
      <xdr:rowOff>66675</xdr:rowOff>
    </xdr:to>
    <xdr:sp macro="" textlink="">
      <xdr:nvSpPr>
        <xdr:cNvPr id="292150" name="Line 18"/>
        <xdr:cNvSpPr>
          <a:spLocks noChangeShapeType="1"/>
        </xdr:cNvSpPr>
      </xdr:nvSpPr>
      <xdr:spPr bwMode="auto">
        <a:xfrm>
          <a:off x="4486275" y="4848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28575</xdr:colOff>
      <xdr:row>6</xdr:row>
      <xdr:rowOff>0</xdr:rowOff>
    </xdr:from>
    <xdr:to>
      <xdr:col>11</xdr:col>
      <xdr:colOff>0</xdr:colOff>
      <xdr:row>35</xdr:row>
      <xdr:rowOff>0</xdr:rowOff>
    </xdr:to>
    <xdr:grpSp>
      <xdr:nvGrpSpPr>
        <xdr:cNvPr id="292151" name="Group 23"/>
        <xdr:cNvGrpSpPr>
          <a:grpSpLocks/>
        </xdr:cNvGrpSpPr>
      </xdr:nvGrpSpPr>
      <xdr:grpSpPr bwMode="auto">
        <a:xfrm>
          <a:off x="28575" y="977900"/>
          <a:ext cx="8353425" cy="5524500"/>
          <a:chOff x="0" y="102"/>
          <a:chExt cx="880" cy="580"/>
        </a:xfrm>
      </xdr:grpSpPr>
      <xdr:grpSp>
        <xdr:nvGrpSpPr>
          <xdr:cNvPr id="292153" name="Group 22"/>
          <xdr:cNvGrpSpPr>
            <a:grpSpLocks/>
          </xdr:cNvGrpSpPr>
        </xdr:nvGrpSpPr>
        <xdr:grpSpPr bwMode="auto">
          <a:xfrm>
            <a:off x="0" y="102"/>
            <a:ext cx="880" cy="580"/>
            <a:chOff x="0" y="102"/>
            <a:chExt cx="880" cy="580"/>
          </a:xfrm>
        </xdr:grpSpPr>
        <xdr:graphicFrame macro="">
          <xdr:nvGraphicFramePr>
            <xdr:cNvPr id="292156" name="Chart 1"/>
            <xdr:cNvGraphicFramePr>
              <a:graphicFrameLocks/>
            </xdr:cNvGraphicFramePr>
          </xdr:nvGraphicFramePr>
          <xdr:xfrm>
            <a:off x="0" y="102"/>
            <a:ext cx="880" cy="58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sp macro="" textlink="">
          <xdr:nvSpPr>
            <xdr:cNvPr id="291842" name="Text Box 2"/>
            <xdr:cNvSpPr txBox="1">
              <a:spLocks noChangeArrowheads="1"/>
            </xdr:cNvSpPr>
          </xdr:nvSpPr>
          <xdr:spPr bwMode="auto">
            <a:xfrm>
              <a:off x="116" y="341"/>
              <a:ext cx="105" cy="3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18288" bIns="0" anchor="t" upright="1">
              <a:spAutoFit/>
            </a:bodyPr>
            <a:lstStyle/>
            <a:p>
              <a:pPr algn="ctr" rtl="0">
                <a:defRPr sz="1000"/>
              </a:pPr>
              <a:r>
                <a:rPr lang="en-US" sz="1000" b="1" i="1" strike="noStrike">
                  <a:solidFill>
                    <a:srgbClr val="FF0000"/>
                  </a:solidFill>
                  <a:latin typeface="Arial"/>
                  <a:cs typeface="Arial"/>
                </a:rPr>
                <a:t>Stained or</a:t>
              </a:r>
            </a:p>
            <a:p>
              <a:pPr algn="ctr" rtl="0">
                <a:defRPr sz="1000"/>
              </a:pPr>
              <a:r>
                <a:rPr lang="en-US" sz="1000" b="1" i="1" strike="noStrike">
                  <a:solidFill>
                    <a:srgbClr val="FF0000"/>
                  </a:solidFill>
                  <a:latin typeface="Arial"/>
                  <a:cs typeface="Arial"/>
                </a:rPr>
                <a:t>Contaminated</a:t>
              </a:r>
            </a:p>
          </xdr:txBody>
        </xdr:sp>
        <xdr:sp macro="" textlink="">
          <xdr:nvSpPr>
            <xdr:cNvPr id="291843" name="Text Box 3"/>
            <xdr:cNvSpPr txBox="1">
              <a:spLocks noChangeArrowheads="1"/>
            </xdr:cNvSpPr>
          </xdr:nvSpPr>
          <xdr:spPr bwMode="auto">
            <a:xfrm>
              <a:off x="79" y="577"/>
              <a:ext cx="201" cy="3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0" anchor="t" upright="1"/>
            <a:lstStyle/>
            <a:p>
              <a:pPr algn="ctr" rtl="0">
                <a:defRPr sz="1000"/>
              </a:pPr>
              <a:r>
                <a:rPr lang="en-US" sz="1000" b="1" i="1" strike="noStrike">
                  <a:solidFill>
                    <a:srgbClr val="FF0000"/>
                  </a:solidFill>
                  <a:latin typeface="Arial"/>
                  <a:cs typeface="Arial"/>
                </a:rPr>
                <a:t>Low Level Conversion </a:t>
              </a:r>
            </a:p>
          </xdr:txBody>
        </xdr:sp>
        <xdr:sp macro="" textlink="">
          <xdr:nvSpPr>
            <xdr:cNvPr id="291844" name="Text Box 4"/>
            <xdr:cNvSpPr txBox="1">
              <a:spLocks noChangeArrowheads="1"/>
            </xdr:cNvSpPr>
          </xdr:nvSpPr>
          <xdr:spPr bwMode="auto">
            <a:xfrm>
              <a:off x="124" y="143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strike="noStrike">
                  <a:solidFill>
                    <a:srgbClr val="000000"/>
                  </a:solidFill>
                  <a:latin typeface="Arial"/>
                  <a:cs typeface="Arial"/>
                </a:rPr>
                <a:t>Immature</a:t>
              </a:r>
            </a:p>
          </xdr:txBody>
        </xdr:sp>
        <xdr:sp macro="" textlink="">
          <xdr:nvSpPr>
            <xdr:cNvPr id="291845" name="Text Box 5"/>
            <xdr:cNvSpPr txBox="1">
              <a:spLocks noChangeArrowheads="1"/>
            </xdr:cNvSpPr>
          </xdr:nvSpPr>
          <xdr:spPr bwMode="auto">
            <a:xfrm>
              <a:off x="317" y="145"/>
              <a:ext cx="86" cy="1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strike="noStrike">
                  <a:solidFill>
                    <a:srgbClr val="000000"/>
                  </a:solidFill>
                  <a:latin typeface="Arial"/>
                  <a:cs typeface="Arial"/>
                </a:rPr>
                <a:t>Oil  Window</a:t>
              </a:r>
            </a:p>
          </xdr:txBody>
        </xdr:sp>
        <xdr:sp macro="" textlink="">
          <xdr:nvSpPr>
            <xdr:cNvPr id="291846" name="Text Box 6"/>
            <xdr:cNvSpPr txBox="1">
              <a:spLocks noChangeArrowheads="1"/>
            </xdr:cNvSpPr>
          </xdr:nvSpPr>
          <xdr:spPr bwMode="auto">
            <a:xfrm>
              <a:off x="608" y="145"/>
              <a:ext cx="118" cy="1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strike="noStrike">
                  <a:solidFill>
                    <a:srgbClr val="000000"/>
                  </a:solidFill>
                  <a:latin typeface="Arial"/>
                  <a:cs typeface="Arial"/>
                </a:rPr>
                <a:t>Dry Gas Window</a:t>
              </a:r>
            </a:p>
          </xdr:txBody>
        </xdr:sp>
        <xdr:pic>
          <xdr:nvPicPr>
            <xdr:cNvPr id="292162" name="Picture 21" descr="bell-curve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 cstate="print"/>
            <a:srcRect/>
            <a:stretch>
              <a:fillRect/>
            </a:stretch>
          </xdr:blipFill>
          <xdr:spPr bwMode="auto">
            <a:xfrm>
              <a:off x="239" y="305"/>
              <a:ext cx="423" cy="28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sp macro="" textlink="">
        <xdr:nvSpPr>
          <xdr:cNvPr id="291847" name="Text Box 7"/>
          <xdr:cNvSpPr txBox="1">
            <a:spLocks noChangeArrowheads="1"/>
          </xdr:cNvSpPr>
        </xdr:nvSpPr>
        <xdr:spPr bwMode="auto">
          <a:xfrm>
            <a:off x="522" y="517"/>
            <a:ext cx="165" cy="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18288" tIns="18288" rIns="18288" bIns="0" anchor="t" upright="1">
            <a:spAutoFit/>
          </a:bodyPr>
          <a:lstStyle/>
          <a:p>
            <a:pPr algn="ctr" rtl="0">
              <a:defRPr sz="1000"/>
            </a:pPr>
            <a:r>
              <a:rPr lang="en-US" sz="1000" b="1" i="1" strike="noStrike">
                <a:solidFill>
                  <a:srgbClr val="FF0000"/>
                </a:solidFill>
                <a:latin typeface="Arial"/>
                <a:cs typeface="Arial"/>
              </a:rPr>
              <a:t>High Level Conversion</a:t>
            </a:r>
          </a:p>
        </xdr:txBody>
      </xdr:sp>
      <xdr:sp macro="" textlink="">
        <xdr:nvSpPr>
          <xdr:cNvPr id="292155" name="Line 19"/>
          <xdr:cNvSpPr>
            <a:spLocks noChangeShapeType="1"/>
          </xdr:cNvSpPr>
        </xdr:nvSpPr>
        <xdr:spPr bwMode="auto">
          <a:xfrm>
            <a:off x="457" y="514"/>
            <a:ext cx="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0.45872</cdr:x>
      <cdr:y>0.05481</cdr:y>
    </cdr:from>
    <cdr:to>
      <cdr:x>0.58725</cdr:x>
      <cdr:y>0.15309</cdr:y>
    </cdr:to>
    <cdr:sp macro="" textlink="">
      <cdr:nvSpPr>
        <cdr:cNvPr id="293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8203" y="305975"/>
          <a:ext cx="1077278" cy="54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Condensate  -</a:t>
          </a:r>
        </a:p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Wet Gas</a:t>
          </a:r>
        </a:p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Zone</a:t>
          </a:r>
        </a:p>
      </cdr:txBody>
    </cdr:sp>
  </cdr:relSizeAnchor>
  <cdr:relSizeAnchor xmlns:cdr="http://schemas.openxmlformats.org/drawingml/2006/chartDrawing">
    <cdr:from>
      <cdr:x>0.69476</cdr:x>
      <cdr:y>0.07152</cdr:y>
    </cdr:from>
    <cdr:to>
      <cdr:x>0.86753</cdr:x>
      <cdr:y>0.12508</cdr:y>
    </cdr:to>
    <cdr:sp macro="" textlink="">
      <cdr:nvSpPr>
        <cdr:cNvPr id="2938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26665" y="398272"/>
          <a:ext cx="1448109" cy="295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0.11443</cdr:x>
      <cdr:y>0.05481</cdr:y>
    </cdr:from>
    <cdr:to>
      <cdr:x>0.20638</cdr:x>
      <cdr:y>0.09437</cdr:y>
    </cdr:to>
    <cdr:sp macro="" textlink="">
      <cdr:nvSpPr>
        <cdr:cNvPr id="2938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2343" y="305975"/>
          <a:ext cx="770667" cy="218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0.28695</cdr:x>
      <cdr:y>0.05481</cdr:y>
    </cdr:from>
    <cdr:to>
      <cdr:x>0.39595</cdr:x>
      <cdr:y>0.09437</cdr:y>
    </cdr:to>
    <cdr:sp macro="" textlink="">
      <cdr:nvSpPr>
        <cdr:cNvPr id="2938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8380" y="305975"/>
          <a:ext cx="913615" cy="218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Oil  Window</a:t>
          </a:r>
        </a:p>
      </cdr:txBody>
    </cdr:sp>
  </cdr:relSizeAnchor>
  <cdr:relSizeAnchor xmlns:cdr="http://schemas.openxmlformats.org/drawingml/2006/chartDrawing">
    <cdr:from>
      <cdr:x>0.73406</cdr:x>
      <cdr:y>0.81841</cdr:y>
    </cdr:from>
    <cdr:to>
      <cdr:x>0.91028</cdr:x>
      <cdr:y>0.84839</cdr:y>
    </cdr:to>
    <cdr:sp macro="" textlink="">
      <cdr:nvSpPr>
        <cdr:cNvPr id="29389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6063" y="4524502"/>
          <a:ext cx="1477113" cy="165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0.54498</cdr:x>
      <cdr:y>0.05136</cdr:y>
    </cdr:from>
    <cdr:to>
      <cdr:x>0.57242</cdr:x>
      <cdr:y>0.41794</cdr:y>
    </cdr:to>
    <cdr:sp macro="" textlink="">
      <cdr:nvSpPr>
        <cdr:cNvPr id="292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0830" y="287387"/>
          <a:ext cx="229429" cy="2028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Condensate -Wet Gas Zone</a:t>
          </a:r>
        </a:p>
      </cdr:txBody>
    </cdr:sp>
  </cdr:relSizeAnchor>
  <cdr:relSizeAnchor xmlns:cdr="http://schemas.openxmlformats.org/drawingml/2006/chartDrawing">
    <cdr:from>
      <cdr:x>0.77928</cdr:x>
      <cdr:y>0.81277</cdr:y>
    </cdr:from>
    <cdr:to>
      <cdr:x>0.91695</cdr:x>
      <cdr:y>0.84496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0275" y="4501078"/>
          <a:ext cx="1151277" cy="17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  <cdr:relSizeAnchor xmlns:cdr="http://schemas.openxmlformats.org/drawingml/2006/chartDrawing">
    <cdr:from>
      <cdr:x>0.35023</cdr:x>
      <cdr:y>0.16094</cdr:y>
    </cdr:from>
    <cdr:to>
      <cdr:x>0.47207</cdr:x>
      <cdr:y>0.25897</cdr:y>
    </cdr:to>
    <cdr:sp macro="" textlink="">
      <cdr:nvSpPr>
        <cdr:cNvPr id="292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2093" y="893810"/>
          <a:ext cx="1018994" cy="542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Intensive  Generation,</a:t>
          </a:r>
        </a:p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Expulsion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37</xdr:row>
      <xdr:rowOff>104775</xdr:rowOff>
    </xdr:from>
    <xdr:to>
      <xdr:col>15</xdr:col>
      <xdr:colOff>104775</xdr:colOff>
      <xdr:row>59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6</xdr:col>
      <xdr:colOff>0</xdr:colOff>
      <xdr:row>54</xdr:row>
      <xdr:rowOff>0</xdr:rowOff>
    </xdr:to>
    <xdr:graphicFrame macro="">
      <xdr:nvGraphicFramePr>
        <xdr:cNvPr id="4318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5</xdr:row>
      <xdr:rowOff>0</xdr:rowOff>
    </xdr:from>
    <xdr:to>
      <xdr:col>9</xdr:col>
      <xdr:colOff>0</xdr:colOff>
      <xdr:row>54</xdr:row>
      <xdr:rowOff>0</xdr:rowOff>
    </xdr:to>
    <xdr:graphicFrame macro="">
      <xdr:nvGraphicFramePr>
        <xdr:cNvPr id="431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657225</xdr:colOff>
      <xdr:row>8</xdr:row>
      <xdr:rowOff>123825</xdr:rowOff>
    </xdr:from>
    <xdr:ext cx="1076325" cy="180975"/>
    <xdr:sp macro="" textlink="">
      <xdr:nvSpPr>
        <xdr:cNvPr id="43020" name="Text Box 12"/>
        <xdr:cNvSpPr txBox="1">
          <a:spLocks noChangeArrowheads="1"/>
        </xdr:cNvSpPr>
      </xdr:nvSpPr>
      <xdr:spPr bwMode="auto">
        <a:xfrm>
          <a:off x="2943225" y="1914525"/>
          <a:ext cx="11334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xdr:txBody>
    </xdr:sp>
    <xdr:clientData/>
  </xdr:oneCellAnchor>
  <xdr:twoCellAnchor>
    <xdr:from>
      <xdr:col>0</xdr:col>
      <xdr:colOff>0</xdr:colOff>
      <xdr:row>5</xdr:row>
      <xdr:rowOff>0</xdr:rowOff>
    </xdr:from>
    <xdr:to>
      <xdr:col>3</xdr:col>
      <xdr:colOff>0</xdr:colOff>
      <xdr:row>54</xdr:row>
      <xdr:rowOff>0</xdr:rowOff>
    </xdr:to>
    <xdr:graphicFrame macro="">
      <xdr:nvGraphicFramePr>
        <xdr:cNvPr id="431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</xdr:row>
      <xdr:rowOff>0</xdr:rowOff>
    </xdr:from>
    <xdr:to>
      <xdr:col>12</xdr:col>
      <xdr:colOff>0</xdr:colOff>
      <xdr:row>54</xdr:row>
      <xdr:rowOff>0</xdr:rowOff>
    </xdr:to>
    <xdr:graphicFrame macro="">
      <xdr:nvGraphicFramePr>
        <xdr:cNvPr id="43191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47625</xdr:colOff>
      <xdr:row>0</xdr:row>
      <xdr:rowOff>47625</xdr:rowOff>
    </xdr:from>
    <xdr:to>
      <xdr:col>1</xdr:col>
      <xdr:colOff>704850</xdr:colOff>
      <xdr:row>1</xdr:row>
      <xdr:rowOff>123825</xdr:rowOff>
    </xdr:to>
    <xdr:pic>
      <xdr:nvPicPr>
        <xdr:cNvPr id="43195" name="Picture 7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625" y="47625"/>
          <a:ext cx="14192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0.49521</cdr:x>
      <cdr:y>0.4953</cdr:y>
    </cdr:from>
    <cdr:to>
      <cdr:x>0.52061</cdr:x>
      <cdr:y>0.50594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9936" y="4631256"/>
          <a:ext cx="58307" cy="99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425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0.1039</cdr:x>
      <cdr:y>0.06869</cdr:y>
    </cdr:from>
    <cdr:to>
      <cdr:x>0.24504</cdr:x>
      <cdr:y>0.26022</cdr:y>
    </cdr:to>
    <cdr:sp macro="" textlink="">
      <cdr:nvSpPr>
        <cdr:cNvPr id="2191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674" y="645034"/>
          <a:ext cx="323990" cy="17896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Terrestrial gas-prone</a:t>
          </a:r>
        </a:p>
        <a:p xmlns:a="http://schemas.openxmlformats.org/drawingml/2006/main">
          <a:pPr algn="r" rtl="0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0.52756</cdr:x>
      <cdr:y>0.0677</cdr:y>
    </cdr:from>
    <cdr:to>
      <cdr:x>0.62293</cdr:x>
      <cdr:y>0.19613</cdr:y>
    </cdr:to>
    <cdr:sp macro="" textlink="">
      <cdr:nvSpPr>
        <cdr:cNvPr id="2191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4195" y="635785"/>
          <a:ext cx="218928" cy="1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1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Marine oil-prone</a:t>
          </a: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0.2944</cdr:x>
      <cdr:y>0.0677</cdr:y>
    </cdr:from>
    <cdr:to>
      <cdr:x>0.42308</cdr:x>
      <cdr:y>0.21964</cdr:y>
    </cdr:to>
    <cdr:sp macro="" textlink="">
      <cdr:nvSpPr>
        <cdr:cNvPr id="2191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8979" y="635785"/>
          <a:ext cx="295386" cy="1419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Mixed oil-gas-prone</a:t>
          </a:r>
        </a:p>
      </cdr:txBody>
    </cdr:sp>
  </cdr:relSizeAnchor>
  <cdr:relSizeAnchor xmlns:cdr="http://schemas.openxmlformats.org/drawingml/2006/chartDrawing">
    <cdr:from>
      <cdr:x>0.75496</cdr:x>
      <cdr:y>0.06696</cdr:y>
    </cdr:from>
    <cdr:to>
      <cdr:x>0.85872</cdr:x>
      <cdr:y>0.2137</cdr:y>
    </cdr:to>
    <cdr:sp macro="" textlink="">
      <cdr:nvSpPr>
        <cdr:cNvPr id="2191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6211" y="628848"/>
          <a:ext cx="238179" cy="1371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1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Lacustrine oil-prone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0.32292</cdr:x>
      <cdr:y>0.07686</cdr:y>
    </cdr:from>
    <cdr:to>
      <cdr:x>0.8997</cdr:x>
      <cdr:y>0.1063</cdr:y>
    </cdr:to>
    <cdr:sp macro="" textlink="">
      <cdr:nvSpPr>
        <cdr:cNvPr id="44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437" y="721336"/>
          <a:ext cx="1324015" cy="275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0.13313</cdr:x>
      <cdr:y>0.06696</cdr:y>
    </cdr:from>
    <cdr:to>
      <cdr:x>0.22036</cdr:x>
      <cdr:y>0.35648</cdr:y>
    </cdr:to>
    <cdr:sp macro="" textlink="">
      <cdr:nvSpPr>
        <cdr:cNvPr id="220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782" y="628848"/>
          <a:ext cx="200225" cy="27052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Low maturity or overmature source rock</a:t>
          </a:r>
        </a:p>
      </cdr:txBody>
    </cdr:sp>
  </cdr:relSizeAnchor>
  <cdr:relSizeAnchor xmlns:cdr="http://schemas.openxmlformats.org/drawingml/2006/chartDrawing">
    <cdr:from>
      <cdr:x>0.49377</cdr:x>
      <cdr:y>0.05879</cdr:y>
    </cdr:from>
    <cdr:to>
      <cdr:x>0.85896</cdr:x>
      <cdr:y>0.33</cdr:y>
    </cdr:to>
    <cdr:sp macro="" textlink="">
      <cdr:nvSpPr>
        <cdr:cNvPr id="2201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6636" y="552546"/>
          <a:ext cx="838304" cy="25341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Oil/gas production or contamination</a:t>
          </a:r>
          <a:endParaRPr lang="en-US" sz="8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en-US" sz="800" b="1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0.22012</cdr:x>
      <cdr:y>0.07488</cdr:y>
    </cdr:from>
    <cdr:to>
      <cdr:x>0.30303</cdr:x>
      <cdr:y>0.26542</cdr:y>
    </cdr:to>
    <cdr:sp macro="" textlink="">
      <cdr:nvSpPr>
        <cdr:cNvPr id="2201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457" y="702839"/>
          <a:ext cx="190324" cy="17803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Low  maturity  source  rock</a:t>
          </a:r>
        </a:p>
      </cdr:txBody>
    </cdr:sp>
  </cdr:relSizeAnchor>
  <cdr:relSizeAnchor xmlns:cdr="http://schemas.openxmlformats.org/drawingml/2006/chartDrawing">
    <cdr:from>
      <cdr:x>0.34017</cdr:x>
      <cdr:y>0.07562</cdr:y>
    </cdr:from>
    <cdr:to>
      <cdr:x>0.43147</cdr:x>
      <cdr:y>0.26616</cdr:y>
    </cdr:to>
    <cdr:sp macro="" textlink="">
      <cdr:nvSpPr>
        <cdr:cNvPr id="2201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042" y="709775"/>
          <a:ext cx="209576" cy="17803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18288" bIns="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Mature stained source rock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38100</xdr:rowOff>
    </xdr:from>
    <xdr:to>
      <xdr:col>11</xdr:col>
      <xdr:colOff>0</xdr:colOff>
      <xdr:row>34</xdr:row>
      <xdr:rowOff>0</xdr:rowOff>
    </xdr:to>
    <xdr:graphicFrame macro="">
      <xdr:nvGraphicFramePr>
        <xdr:cNvPr id="831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19</xdr:row>
      <xdr:rowOff>180975</xdr:rowOff>
    </xdr:from>
    <xdr:to>
      <xdr:col>6</xdr:col>
      <xdr:colOff>104775</xdr:colOff>
      <xdr:row>21</xdr:row>
      <xdr:rowOff>47625</xdr:rowOff>
    </xdr:to>
    <xdr:sp macro="" textlink="">
      <xdr:nvSpPr>
        <xdr:cNvPr id="8315" name="Text Box 28"/>
        <xdr:cNvSpPr txBox="1">
          <a:spLocks noChangeArrowheads="1"/>
        </xdr:cNvSpPr>
      </xdr:nvSpPr>
      <xdr:spPr bwMode="auto">
        <a:xfrm>
          <a:off x="4572000" y="3800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5</xdr:row>
      <xdr:rowOff>28575</xdr:rowOff>
    </xdr:from>
    <xdr:to>
      <xdr:col>22</xdr:col>
      <xdr:colOff>0</xdr:colOff>
      <xdr:row>34</xdr:row>
      <xdr:rowOff>0</xdr:rowOff>
    </xdr:to>
    <xdr:graphicFrame macro="">
      <xdr:nvGraphicFramePr>
        <xdr:cNvPr id="8316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5</xdr:row>
      <xdr:rowOff>0</xdr:rowOff>
    </xdr:from>
    <xdr:to>
      <xdr:col>33</xdr:col>
      <xdr:colOff>0</xdr:colOff>
      <xdr:row>34</xdr:row>
      <xdr:rowOff>0</xdr:rowOff>
    </xdr:to>
    <xdr:graphicFrame macro="">
      <xdr:nvGraphicFramePr>
        <xdr:cNvPr id="8317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0</xdr:row>
      <xdr:rowOff>0</xdr:rowOff>
    </xdr:from>
    <xdr:to>
      <xdr:col>1</xdr:col>
      <xdr:colOff>609600</xdr:colOff>
      <xdr:row>2</xdr:row>
      <xdr:rowOff>165100</xdr:rowOff>
    </xdr:to>
    <xdr:pic>
      <xdr:nvPicPr>
        <xdr:cNvPr id="8318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100" y="0"/>
          <a:ext cx="1333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0</xdr:colOff>
      <xdr:row>0</xdr:row>
      <xdr:rowOff>0</xdr:rowOff>
    </xdr:from>
    <xdr:to>
      <xdr:col>12</xdr:col>
      <xdr:colOff>571500</xdr:colOff>
      <xdr:row>2</xdr:row>
      <xdr:rowOff>165100</xdr:rowOff>
    </xdr:to>
    <xdr:pic>
      <xdr:nvPicPr>
        <xdr:cNvPr id="9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382000" y="0"/>
          <a:ext cx="1333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0</xdr:colOff>
      <xdr:row>0</xdr:row>
      <xdr:rowOff>0</xdr:rowOff>
    </xdr:from>
    <xdr:to>
      <xdr:col>23</xdr:col>
      <xdr:colOff>571500</xdr:colOff>
      <xdr:row>2</xdr:row>
      <xdr:rowOff>165100</xdr:rowOff>
    </xdr:to>
    <xdr:pic>
      <xdr:nvPicPr>
        <xdr:cNvPr id="10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764000" y="0"/>
          <a:ext cx="1333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0.23718</cdr:x>
      <cdr:y>0.06759</cdr:y>
    </cdr:from>
    <cdr:to>
      <cdr:x>0.3916</cdr:x>
      <cdr:y>0.16285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4202" y="374841"/>
          <a:ext cx="1296293" cy="523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0.59419</cdr:x>
      <cdr:y>0.07888</cdr:y>
    </cdr:from>
    <cdr:to>
      <cdr:x>0.72464</cdr:x>
      <cdr:y>0.17415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1232" y="436948"/>
          <a:ext cx="1095108" cy="523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0.77505</cdr:x>
      <cdr:y>0.30869</cdr:y>
    </cdr:from>
    <cdr:to>
      <cdr:x>0.93391</cdr:x>
      <cdr:y>0.37621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09450" y="1700706"/>
          <a:ext cx="1333626" cy="3712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0.81087</cdr:x>
      <cdr:y>0.59817</cdr:y>
    </cdr:from>
    <cdr:to>
      <cdr:x>0.9097</cdr:x>
      <cdr:y>0.66569</cdr:y>
    </cdr:to>
    <cdr:sp macro="" textlink="">
      <cdr:nvSpPr>
        <cdr:cNvPr id="92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10190" y="3292555"/>
          <a:ext cx="829628" cy="3712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0.07955</cdr:x>
      <cdr:y>0.67674</cdr:y>
    </cdr:from>
    <cdr:to>
      <cdr:x>0.16009</cdr:x>
      <cdr:y>0.74082</cdr:y>
    </cdr:to>
    <cdr:sp macro="" textlink="">
      <cdr:nvSpPr>
        <cdr:cNvPr id="92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947" y="3724609"/>
          <a:ext cx="676146" cy="3523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0.08671</cdr:x>
      <cdr:y>0.73984</cdr:y>
    </cdr:from>
    <cdr:to>
      <cdr:x>0.09832</cdr:x>
      <cdr:y>0.83854</cdr:y>
    </cdr:to>
    <cdr:sp macro="" textlink="">
      <cdr:nvSpPr>
        <cdr:cNvPr id="9224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731095" y="4071603"/>
          <a:ext cx="97481" cy="542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0.8341</cdr:x>
      <cdr:y>0.80736</cdr:y>
    </cdr:from>
    <cdr:to>
      <cdr:x>0.92032</cdr:x>
      <cdr:y>0.87488</cdr:y>
    </cdr:to>
    <cdr:sp macro="" textlink="">
      <cdr:nvSpPr>
        <cdr:cNvPr id="922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5153" y="4442899"/>
          <a:ext cx="723850" cy="371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0.11443</cdr:x>
      <cdr:y>0.07203</cdr:y>
    </cdr:from>
    <cdr:to>
      <cdr:x>0.12703</cdr:x>
      <cdr:y>0.10839</cdr:y>
    </cdr:to>
    <cdr:sp macro="" textlink="">
      <cdr:nvSpPr>
        <cdr:cNvPr id="839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3390" y="399758"/>
          <a:ext cx="105778" cy="200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0.55265</cdr:x>
      <cdr:y>0.10839</cdr:y>
    </cdr:from>
    <cdr:to>
      <cdr:x>0.68315</cdr:x>
      <cdr:y>0.20003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714" y="599935"/>
          <a:ext cx="1095108" cy="504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0.76768</cdr:x>
      <cdr:y>0.3322</cdr:y>
    </cdr:from>
    <cdr:to>
      <cdr:x>0.93575</cdr:x>
      <cdr:y>0.41696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45154" y="1832108"/>
          <a:ext cx="1410367" cy="466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 -III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0.81019</cdr:x>
      <cdr:y>0.58721</cdr:y>
    </cdr:from>
    <cdr:to>
      <cdr:x>0.90905</cdr:x>
      <cdr:y>0.65478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01894" y="3236055"/>
          <a:ext cx="829627" cy="3719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0.10355</cdr:x>
      <cdr:y>0.56682</cdr:y>
    </cdr:from>
    <cdr:to>
      <cdr:x>0.18413</cdr:x>
      <cdr:y>0.63094</cdr:y>
    </cdr:to>
    <cdr:sp macro="" textlink="">
      <cdr:nvSpPr>
        <cdr:cNvPr id="839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2131" y="3123794"/>
          <a:ext cx="676147" cy="353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0.11443</cdr:x>
      <cdr:y>0.62505</cdr:y>
    </cdr:from>
    <cdr:to>
      <cdr:x>0.12703</cdr:x>
      <cdr:y>0.72381</cdr:y>
    </cdr:to>
    <cdr:sp macro="" textlink="">
      <cdr:nvSpPr>
        <cdr:cNvPr id="8397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963390" y="3444348"/>
          <a:ext cx="105778" cy="5437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0.83095</cdr:x>
      <cdr:y>0.81004</cdr:y>
    </cdr:from>
    <cdr:to>
      <cdr:x>0.92166</cdr:x>
      <cdr:y>0.8776</cdr:y>
    </cdr:to>
    <cdr:sp macro="" textlink="">
      <cdr:nvSpPr>
        <cdr:cNvPr id="839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6116" y="4462818"/>
          <a:ext cx="761183" cy="3719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  <cdr:relSizeAnchor xmlns:cdr="http://schemas.openxmlformats.org/drawingml/2006/chartDrawing">
    <cdr:from>
      <cdr:x>0.14681</cdr:x>
      <cdr:y>0.10839</cdr:y>
    </cdr:from>
    <cdr:to>
      <cdr:x>0.32056</cdr:x>
      <cdr:y>0.21403</cdr:y>
    </cdr:to>
    <cdr:sp macro="" textlink="">
      <cdr:nvSpPr>
        <cdr:cNvPr id="83982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5093" y="599935"/>
          <a:ext cx="1458071" cy="581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 I</a:t>
          </a:r>
        </a:p>
        <a:p xmlns:a="http://schemas.openxmlformats.org/drawingml/2006/main">
          <a:pPr algn="ctr" rtl="1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C1:AO760"/>
  <sheetViews>
    <sheetView zoomScale="70" zoomScaleNormal="70" workbookViewId="0">
      <selection activeCell="J8" sqref="J8"/>
    </sheetView>
  </sheetViews>
  <sheetFormatPr defaultRowHeight="15" x14ac:dyDescent="0.2"/>
  <cols>
    <col min="1" max="2" width="0.21875" customWidth="1"/>
    <col min="3" max="3" width="26.88671875" style="176" customWidth="1"/>
    <col min="4" max="4" width="16.33203125" customWidth="1"/>
    <col min="5" max="5" width="9.44140625" customWidth="1"/>
    <col min="8" max="8" width="12.5546875" customWidth="1"/>
    <col min="10" max="10" width="10" customWidth="1"/>
    <col min="12" max="12" width="10" customWidth="1"/>
    <col min="18" max="18" width="10.33203125" bestFit="1" customWidth="1"/>
    <col min="23" max="23" width="9.44140625" bestFit="1" customWidth="1"/>
    <col min="24" max="24" width="11" bestFit="1" customWidth="1"/>
    <col min="26" max="27" width="8.88671875" style="59"/>
  </cols>
  <sheetData>
    <row r="1" spans="3:41" ht="20.25" x14ac:dyDescent="0.3">
      <c r="D1" s="29" t="s">
        <v>51</v>
      </c>
      <c r="E1" s="23"/>
      <c r="F1" s="23"/>
      <c r="G1" s="23"/>
      <c r="H1" s="23"/>
    </row>
    <row r="2" spans="3:41" ht="20.25" x14ac:dyDescent="0.3">
      <c r="D2" s="29" t="s">
        <v>52</v>
      </c>
      <c r="E2" s="23"/>
      <c r="F2" s="23"/>
      <c r="G2" s="23"/>
      <c r="H2" s="23"/>
    </row>
    <row r="3" spans="3:41" ht="15.75" x14ac:dyDescent="0.25">
      <c r="D3" s="1" t="s">
        <v>43</v>
      </c>
    </row>
    <row r="4" spans="3:41" x14ac:dyDescent="0.2">
      <c r="D4" s="192" t="s">
        <v>183</v>
      </c>
    </row>
    <row r="6" spans="3:41" x14ac:dyDescent="0.2">
      <c r="D6" t="s">
        <v>180</v>
      </c>
      <c r="F6" s="42" t="s">
        <v>203</v>
      </c>
      <c r="H6" s="192" t="s">
        <v>181</v>
      </c>
      <c r="J6" s="191" t="s">
        <v>189</v>
      </c>
      <c r="L6" s="192"/>
    </row>
    <row r="7" spans="3:41" x14ac:dyDescent="0.2">
      <c r="C7" s="193"/>
      <c r="D7" t="s">
        <v>179</v>
      </c>
      <c r="F7" s="42" t="s">
        <v>204</v>
      </c>
      <c r="H7" s="192" t="s">
        <v>182</v>
      </c>
      <c r="J7" s="191" t="s">
        <v>205</v>
      </c>
    </row>
    <row r="8" spans="3:41" x14ac:dyDescent="0.2">
      <c r="D8" t="s">
        <v>42</v>
      </c>
      <c r="F8" s="194" t="s">
        <v>188</v>
      </c>
      <c r="G8" s="6"/>
      <c r="H8" s="6"/>
      <c r="I8" s="6"/>
      <c r="J8" s="6"/>
      <c r="K8" s="6"/>
    </row>
    <row r="9" spans="3:41" x14ac:dyDescent="0.2">
      <c r="D9" s="192" t="s">
        <v>184</v>
      </c>
      <c r="F9" s="194" t="s">
        <v>187</v>
      </c>
      <c r="G9" s="6"/>
      <c r="H9" s="6"/>
      <c r="I9" s="6"/>
      <c r="J9" s="6"/>
      <c r="K9" s="6"/>
    </row>
    <row r="10" spans="3:41" x14ac:dyDescent="0.2">
      <c r="D10" s="28" t="s">
        <v>50</v>
      </c>
      <c r="E10" s="15"/>
      <c r="F10" s="15"/>
      <c r="G10" s="15"/>
      <c r="H10" s="15"/>
      <c r="I10" s="15"/>
      <c r="J10" s="15"/>
      <c r="K10" s="15"/>
      <c r="L10" s="15"/>
    </row>
    <row r="11" spans="3:41" x14ac:dyDescent="0.2">
      <c r="D11" t="s">
        <v>73</v>
      </c>
      <c r="F11" s="6"/>
      <c r="G11" s="6"/>
      <c r="H11" s="6"/>
      <c r="I11" s="6"/>
      <c r="J11" s="6"/>
      <c r="K11" s="6">
        <f>MIN(K16:K21)</f>
        <v>1.835</v>
      </c>
      <c r="L11">
        <f>MIN(L16:L21)</f>
        <v>0</v>
      </c>
      <c r="N11">
        <f>MIN(N16:N21)</f>
        <v>0.33</v>
      </c>
      <c r="S11" s="37">
        <f>MIN(S16:S21)</f>
        <v>7.3766712770862153</v>
      </c>
      <c r="V11" s="37">
        <f>MIN(V16:V21)</f>
        <v>2.7052832590706559E-2</v>
      </c>
      <c r="X11" t="e">
        <f>MIN(Report!#REF!:Report!#REF!)</f>
        <v>#REF!</v>
      </c>
    </row>
    <row r="12" spans="3:41" x14ac:dyDescent="0.2">
      <c r="F12" s="16" t="s">
        <v>44</v>
      </c>
      <c r="G12" s="9">
        <f>MIN(G16:G21)</f>
        <v>2770.5</v>
      </c>
      <c r="K12">
        <f>MAX(K16:K21)</f>
        <v>6.81</v>
      </c>
      <c r="L12">
        <f>MAX(L16:L21)</f>
        <v>0</v>
      </c>
      <c r="N12">
        <f>MAX(N16:N21)</f>
        <v>2.67</v>
      </c>
      <c r="S12" s="37">
        <f>MAX(S16:S21)</f>
        <v>79.663532904502731</v>
      </c>
      <c r="V12" s="37">
        <f>MAX(V16:V21)</f>
        <v>0.10885700148441366</v>
      </c>
      <c r="X12" t="e">
        <f>MIN(Report!#REF!:Report!#REF!)</f>
        <v>#REF!</v>
      </c>
    </row>
    <row r="13" spans="3:41" ht="15.75" x14ac:dyDescent="0.25">
      <c r="F13" s="16" t="s">
        <v>45</v>
      </c>
      <c r="G13" s="35">
        <f>MAX(G16:G21)</f>
        <v>3472.5</v>
      </c>
      <c r="J13" s="34"/>
      <c r="L13" s="30" t="s">
        <v>53</v>
      </c>
      <c r="M13" s="15"/>
      <c r="N13" s="15"/>
      <c r="O13" s="15"/>
      <c r="P13" s="15"/>
      <c r="Q13" s="15"/>
      <c r="R13" s="15"/>
    </row>
    <row r="14" spans="3:41" ht="15.75" x14ac:dyDescent="0.25">
      <c r="C14" s="175" t="s">
        <v>12</v>
      </c>
      <c r="D14" s="1" t="s">
        <v>176</v>
      </c>
      <c r="E14" s="1" t="s">
        <v>14</v>
      </c>
      <c r="F14" s="7" t="s">
        <v>16</v>
      </c>
      <c r="G14" s="1" t="s">
        <v>8</v>
      </c>
      <c r="H14" s="1" t="s">
        <v>39</v>
      </c>
      <c r="I14" s="1" t="s">
        <v>11</v>
      </c>
      <c r="J14" s="1" t="s">
        <v>11</v>
      </c>
      <c r="K14" s="1" t="s">
        <v>54</v>
      </c>
      <c r="L14" s="33" t="s">
        <v>55</v>
      </c>
      <c r="M14" s="31"/>
      <c r="N14" s="31"/>
      <c r="O14" s="31"/>
      <c r="P14" s="32"/>
      <c r="Q14" s="32"/>
      <c r="R14" s="32"/>
      <c r="S14" s="204" t="s">
        <v>58</v>
      </c>
      <c r="T14" s="204"/>
      <c r="U14" s="204"/>
      <c r="V14" s="204"/>
      <c r="W14" s="204"/>
    </row>
    <row r="15" spans="3:41" ht="15.75" x14ac:dyDescent="0.25">
      <c r="C15" s="175" t="s">
        <v>13</v>
      </c>
      <c r="D15" s="1" t="s">
        <v>177</v>
      </c>
      <c r="E15" s="1" t="s">
        <v>15</v>
      </c>
      <c r="F15" s="8" t="s">
        <v>15</v>
      </c>
      <c r="G15" s="1" t="s">
        <v>9</v>
      </c>
      <c r="H15" s="1" t="s">
        <v>40</v>
      </c>
      <c r="I15" s="1" t="s">
        <v>41</v>
      </c>
      <c r="J15" s="1" t="s">
        <v>34</v>
      </c>
      <c r="K15" s="1" t="s">
        <v>0</v>
      </c>
      <c r="L15" s="14" t="s">
        <v>0</v>
      </c>
      <c r="M15" s="1" t="s">
        <v>1</v>
      </c>
      <c r="N15" s="1" t="s">
        <v>2</v>
      </c>
      <c r="O15" s="1" t="s">
        <v>3</v>
      </c>
      <c r="P15" s="1" t="s">
        <v>4</v>
      </c>
      <c r="Q15" s="1" t="s">
        <v>36</v>
      </c>
      <c r="R15" s="1" t="s">
        <v>56</v>
      </c>
      <c r="S15" s="1" t="s">
        <v>5</v>
      </c>
      <c r="T15" s="1" t="s">
        <v>10</v>
      </c>
      <c r="U15" s="1" t="s">
        <v>60</v>
      </c>
      <c r="V15" s="1" t="s">
        <v>7</v>
      </c>
      <c r="W15" s="1" t="s">
        <v>6</v>
      </c>
      <c r="X15" s="39" t="s">
        <v>185</v>
      </c>
      <c r="Y15" s="39" t="s">
        <v>61</v>
      </c>
      <c r="Z15" s="60" t="s">
        <v>62</v>
      </c>
      <c r="AA15" s="60" t="s">
        <v>63</v>
      </c>
      <c r="AB15" s="39" t="s">
        <v>64</v>
      </c>
      <c r="AC15" s="39" t="s">
        <v>65</v>
      </c>
      <c r="AD15" s="39" t="s">
        <v>66</v>
      </c>
      <c r="AE15" s="39" t="s">
        <v>67</v>
      </c>
      <c r="AF15" s="39" t="s">
        <v>68</v>
      </c>
      <c r="AG15" s="39" t="s">
        <v>69</v>
      </c>
      <c r="AH15" s="39"/>
      <c r="AI15" s="39" t="s">
        <v>70</v>
      </c>
      <c r="AJ15" s="40" t="s">
        <v>71</v>
      </c>
      <c r="AK15" s="40" t="str">
        <f>$F$8</f>
        <v>meters</v>
      </c>
      <c r="AL15" s="40" t="s">
        <v>72</v>
      </c>
      <c r="AM15" s="40" t="s">
        <v>87</v>
      </c>
      <c r="AN15" s="40" t="s">
        <v>100</v>
      </c>
      <c r="AO15" s="52" t="s">
        <v>89</v>
      </c>
    </row>
    <row r="16" spans="3:41" x14ac:dyDescent="0.2">
      <c r="C16" s="198" t="s">
        <v>190</v>
      </c>
      <c r="D16" s="200" t="str">
        <f>F7</f>
        <v>Amungee NW-1H</v>
      </c>
      <c r="E16" s="201">
        <v>2769</v>
      </c>
      <c r="F16" s="201">
        <v>2772</v>
      </c>
      <c r="G16" s="195">
        <f>(E16+F16)/2</f>
        <v>2770.5</v>
      </c>
      <c r="H16" s="199" t="str">
        <f>$J$6</f>
        <v>Undisclosed</v>
      </c>
      <c r="I16" s="177" t="s">
        <v>105</v>
      </c>
      <c r="J16" s="199" t="str">
        <f>$J$7</f>
        <v>Core Chip</v>
      </c>
      <c r="K16" s="177">
        <v>6.81</v>
      </c>
      <c r="L16" s="196"/>
      <c r="M16" s="196">
        <v>0.33</v>
      </c>
      <c r="N16" s="196">
        <v>2.0099999999999998</v>
      </c>
      <c r="O16" s="196">
        <v>0.61</v>
      </c>
      <c r="P16" s="197">
        <v>368.59820000000002</v>
      </c>
      <c r="Q16" s="3" t="s">
        <v>198</v>
      </c>
      <c r="R16" s="3"/>
      <c r="S16" s="178">
        <f>(N16*100)/K16</f>
        <v>29.515418502202639</v>
      </c>
      <c r="T16" s="178">
        <f>(O16*100)/K16</f>
        <v>8.957415565345082</v>
      </c>
      <c r="U16" s="178">
        <f>N16/O16</f>
        <v>3.2950819672131146</v>
      </c>
      <c r="V16" s="178">
        <f>M16/K16</f>
        <v>4.8458149779735685E-2</v>
      </c>
      <c r="W16" s="179">
        <f>M16/(M16+N16)</f>
        <v>0.14102564102564105</v>
      </c>
      <c r="X16" s="177">
        <v>6122580558</v>
      </c>
      <c r="Y16" s="199" t="str">
        <f>$F$9</f>
        <v>AB-77890</v>
      </c>
      <c r="AD16" s="106"/>
      <c r="AJ16" s="199" t="str">
        <f>$F$6</f>
        <v>Origin Energy Resources Pty Ltd</v>
      </c>
      <c r="AK16" s="199" t="str">
        <f>$F$8</f>
        <v>meters</v>
      </c>
      <c r="AN16" s="199" t="str">
        <f>$F$9</f>
        <v>AB-77890</v>
      </c>
      <c r="AO16" s="17"/>
    </row>
    <row r="17" spans="3:41" x14ac:dyDescent="0.2">
      <c r="C17" s="198" t="s">
        <v>191</v>
      </c>
      <c r="D17" s="200" t="str">
        <f>F7</f>
        <v>Amungee NW-1H</v>
      </c>
      <c r="E17" s="201">
        <v>3057</v>
      </c>
      <c r="F17" s="201">
        <v>3060</v>
      </c>
      <c r="G17" s="195">
        <f t="shared" ref="G17:G21" si="0">(E17+F17)/2</f>
        <v>3058.5</v>
      </c>
      <c r="H17" s="199" t="str">
        <f t="shared" ref="H17:H21" si="1">$J$6</f>
        <v>Undisclosed</v>
      </c>
      <c r="I17" s="177" t="s">
        <v>105</v>
      </c>
      <c r="J17" s="199" t="str">
        <f t="shared" ref="J17:J21" si="2">$J$7</f>
        <v>Core Chip</v>
      </c>
      <c r="K17" s="177">
        <v>2.0209999999999999</v>
      </c>
      <c r="L17" s="196"/>
      <c r="M17" s="196">
        <v>0.22</v>
      </c>
      <c r="N17" s="196">
        <v>1.61</v>
      </c>
      <c r="O17" s="196">
        <v>0.43</v>
      </c>
      <c r="P17" s="197">
        <v>399.52940000000001</v>
      </c>
      <c r="Q17" s="3" t="s">
        <v>199</v>
      </c>
      <c r="R17" s="3"/>
      <c r="S17" s="178">
        <f t="shared" ref="S17:S21" si="3">(N17*100)/K17</f>
        <v>79.663532904502731</v>
      </c>
      <c r="T17" s="178">
        <f t="shared" ref="T17:T21" si="4">(O17*100)/K17</f>
        <v>21.276595744680851</v>
      </c>
      <c r="U17" s="178">
        <f t="shared" ref="U17:U21" si="5">N17/O17</f>
        <v>3.7441860465116283</v>
      </c>
      <c r="V17" s="178">
        <f t="shared" ref="V17:V21" si="6">M17/K17</f>
        <v>0.10885700148441366</v>
      </c>
      <c r="W17" s="179">
        <f t="shared" ref="W17:W21" si="7">M17/(M17+N17)</f>
        <v>0.12021857923497267</v>
      </c>
      <c r="X17" s="177">
        <v>6122580562</v>
      </c>
      <c r="Y17" s="199" t="str">
        <f t="shared" ref="Y17:Y21" si="8">$F$9</f>
        <v>AB-77890</v>
      </c>
      <c r="AJ17" s="199" t="str">
        <f t="shared" ref="AJ17:AJ21" si="9">$F$6</f>
        <v>Origin Energy Resources Pty Ltd</v>
      </c>
      <c r="AK17" s="199" t="str">
        <f t="shared" ref="AK17:AK21" si="10">$F$8</f>
        <v>meters</v>
      </c>
      <c r="AN17" s="199" t="str">
        <f t="shared" ref="AN17:AN21" si="11">$F$9</f>
        <v>AB-77890</v>
      </c>
      <c r="AO17" s="17"/>
    </row>
    <row r="18" spans="3:41" x14ac:dyDescent="0.2">
      <c r="C18" s="198" t="s">
        <v>192</v>
      </c>
      <c r="D18" s="200" t="str">
        <f>F7</f>
        <v>Amungee NW-1H</v>
      </c>
      <c r="E18" s="201">
        <v>3471</v>
      </c>
      <c r="F18" s="201">
        <v>3474</v>
      </c>
      <c r="G18" s="195">
        <f t="shared" si="0"/>
        <v>3472.5</v>
      </c>
      <c r="H18" s="199" t="str">
        <f t="shared" si="1"/>
        <v>Undisclosed</v>
      </c>
      <c r="I18" s="177" t="s">
        <v>105</v>
      </c>
      <c r="J18" s="199" t="str">
        <f t="shared" si="2"/>
        <v>Core Chip</v>
      </c>
      <c r="K18" s="177">
        <v>6.3410000000000002</v>
      </c>
      <c r="L18" s="196"/>
      <c r="M18" s="196">
        <v>0.43</v>
      </c>
      <c r="N18" s="196">
        <v>2.67</v>
      </c>
      <c r="O18" s="196">
        <v>0.62</v>
      </c>
      <c r="P18" s="197">
        <v>376.81729999999999</v>
      </c>
      <c r="Q18" s="3" t="s">
        <v>198</v>
      </c>
      <c r="R18" s="3"/>
      <c r="S18" s="178">
        <f t="shared" si="3"/>
        <v>42.106923198233716</v>
      </c>
      <c r="T18" s="178">
        <f t="shared" si="4"/>
        <v>9.7776375965935962</v>
      </c>
      <c r="U18" s="178">
        <f t="shared" si="5"/>
        <v>4.306451612903226</v>
      </c>
      <c r="V18" s="178">
        <f t="shared" si="6"/>
        <v>6.7812647847342686E-2</v>
      </c>
      <c r="W18" s="179">
        <f t="shared" si="7"/>
        <v>0.13870967741935483</v>
      </c>
      <c r="X18" s="177">
        <v>6122580566</v>
      </c>
      <c r="Y18" s="199" t="str">
        <f t="shared" si="8"/>
        <v>AB-77890</v>
      </c>
      <c r="AJ18" s="199" t="str">
        <f t="shared" si="9"/>
        <v>Origin Energy Resources Pty Ltd</v>
      </c>
      <c r="AK18" s="199" t="str">
        <f t="shared" si="10"/>
        <v>meters</v>
      </c>
      <c r="AN18" s="199" t="str">
        <f t="shared" si="11"/>
        <v>AB-77890</v>
      </c>
      <c r="AO18" s="17"/>
    </row>
    <row r="19" spans="3:41" x14ac:dyDescent="0.2">
      <c r="C19" s="198" t="s">
        <v>193</v>
      </c>
      <c r="D19" s="200" t="str">
        <f>F7</f>
        <v>Amungee NW-1H</v>
      </c>
      <c r="E19" s="201">
        <v>2769</v>
      </c>
      <c r="F19" s="201">
        <v>2772</v>
      </c>
      <c r="G19" s="195">
        <f t="shared" si="0"/>
        <v>2770.5</v>
      </c>
      <c r="H19" s="199" t="str">
        <f t="shared" si="1"/>
        <v>Undisclosed</v>
      </c>
      <c r="I19" s="177" t="s">
        <v>196</v>
      </c>
      <c r="J19" s="199" t="str">
        <f t="shared" si="2"/>
        <v>Core Chip</v>
      </c>
      <c r="K19" s="177">
        <v>6.5069999999999997</v>
      </c>
      <c r="L19" s="196"/>
      <c r="M19" s="196">
        <v>0.2</v>
      </c>
      <c r="N19" s="196">
        <v>0.48</v>
      </c>
      <c r="O19" s="196">
        <v>0.41</v>
      </c>
      <c r="P19" s="197">
        <v>361.35730000000001</v>
      </c>
      <c r="Q19" s="3" t="s">
        <v>0</v>
      </c>
      <c r="R19" s="3"/>
      <c r="S19" s="178">
        <f t="shared" si="3"/>
        <v>7.3766712770862153</v>
      </c>
      <c r="T19" s="178">
        <f t="shared" si="4"/>
        <v>6.3009067158444756</v>
      </c>
      <c r="U19" s="178">
        <f t="shared" si="5"/>
        <v>1.1707317073170731</v>
      </c>
      <c r="V19" s="178">
        <f t="shared" si="6"/>
        <v>3.0736130321192566E-2</v>
      </c>
      <c r="W19" s="179">
        <f t="shared" si="7"/>
        <v>0.29411764705882359</v>
      </c>
      <c r="X19" s="177">
        <v>6122580556</v>
      </c>
      <c r="Y19" s="199" t="str">
        <f t="shared" si="8"/>
        <v>AB-77890</v>
      </c>
      <c r="AJ19" s="199" t="str">
        <f t="shared" si="9"/>
        <v>Origin Energy Resources Pty Ltd</v>
      </c>
      <c r="AK19" s="199" t="str">
        <f t="shared" si="10"/>
        <v>meters</v>
      </c>
      <c r="AN19" s="199" t="str">
        <f t="shared" si="11"/>
        <v>AB-77890</v>
      </c>
      <c r="AO19" s="17"/>
    </row>
    <row r="20" spans="3:41" x14ac:dyDescent="0.2">
      <c r="C20" s="198" t="s">
        <v>194</v>
      </c>
      <c r="D20" s="200" t="str">
        <f>F7</f>
        <v>Amungee NW-1H</v>
      </c>
      <c r="E20" s="201">
        <v>3057</v>
      </c>
      <c r="F20" s="201">
        <v>3060</v>
      </c>
      <c r="G20" s="195">
        <f t="shared" si="0"/>
        <v>3058.5</v>
      </c>
      <c r="H20" s="199" t="str">
        <f t="shared" si="1"/>
        <v>Undisclosed</v>
      </c>
      <c r="I20" s="177" t="s">
        <v>196</v>
      </c>
      <c r="J20" s="199" t="str">
        <f t="shared" si="2"/>
        <v>Core Chip</v>
      </c>
      <c r="K20" s="177">
        <v>1.835</v>
      </c>
      <c r="L20" s="196"/>
      <c r="M20" s="196">
        <v>0.12</v>
      </c>
      <c r="N20" s="196">
        <v>0.33</v>
      </c>
      <c r="O20" s="196">
        <v>0.39</v>
      </c>
      <c r="P20" s="197">
        <v>382.3426</v>
      </c>
      <c r="Q20" s="3" t="s">
        <v>197</v>
      </c>
      <c r="R20" s="3"/>
      <c r="S20" s="178">
        <f t="shared" si="3"/>
        <v>17.983651226158038</v>
      </c>
      <c r="T20" s="178">
        <f t="shared" si="4"/>
        <v>21.253405994550409</v>
      </c>
      <c r="U20" s="178">
        <f t="shared" si="5"/>
        <v>0.84615384615384615</v>
      </c>
      <c r="V20" s="178">
        <f t="shared" si="6"/>
        <v>6.5395095367847406E-2</v>
      </c>
      <c r="W20" s="179">
        <f t="shared" si="7"/>
        <v>0.26666666666666666</v>
      </c>
      <c r="X20" s="177">
        <v>6122580560</v>
      </c>
      <c r="Y20" s="199" t="str">
        <f t="shared" si="8"/>
        <v>AB-77890</v>
      </c>
      <c r="AJ20" s="199" t="str">
        <f t="shared" si="9"/>
        <v>Origin Energy Resources Pty Ltd</v>
      </c>
      <c r="AK20" s="199" t="str">
        <f t="shared" si="10"/>
        <v>meters</v>
      </c>
      <c r="AN20" s="199" t="str">
        <f t="shared" si="11"/>
        <v>AB-77890</v>
      </c>
      <c r="AO20" s="17"/>
    </row>
    <row r="21" spans="3:41" x14ac:dyDescent="0.2">
      <c r="C21" s="198" t="s">
        <v>195</v>
      </c>
      <c r="D21" s="200" t="str">
        <f>F7</f>
        <v>Amungee NW-1H</v>
      </c>
      <c r="E21" s="201">
        <v>3471</v>
      </c>
      <c r="F21" s="201">
        <v>3474</v>
      </c>
      <c r="G21" s="195">
        <f t="shared" si="0"/>
        <v>3472.5</v>
      </c>
      <c r="H21" s="199" t="str">
        <f t="shared" si="1"/>
        <v>Undisclosed</v>
      </c>
      <c r="I21" s="177" t="s">
        <v>196</v>
      </c>
      <c r="J21" s="199" t="str">
        <f t="shared" si="2"/>
        <v>Core Chip</v>
      </c>
      <c r="K21" s="177">
        <v>6.2839999999999998</v>
      </c>
      <c r="L21" s="196"/>
      <c r="M21" s="196">
        <v>0.17</v>
      </c>
      <c r="N21" s="196">
        <v>0.48</v>
      </c>
      <c r="O21" s="196">
        <v>0.43</v>
      </c>
      <c r="P21" s="197">
        <v>385.96429999999998</v>
      </c>
      <c r="Q21" s="3" t="s">
        <v>0</v>
      </c>
      <c r="R21" s="3"/>
      <c r="S21" s="178">
        <f t="shared" si="3"/>
        <v>7.6384468491406752</v>
      </c>
      <c r="T21" s="178">
        <f t="shared" si="4"/>
        <v>6.8427753023551876</v>
      </c>
      <c r="U21" s="178">
        <f t="shared" si="5"/>
        <v>1.1162790697674418</v>
      </c>
      <c r="V21" s="178">
        <f t="shared" si="6"/>
        <v>2.7052832590706559E-2</v>
      </c>
      <c r="W21" s="179">
        <f t="shared" si="7"/>
        <v>0.26153846153846155</v>
      </c>
      <c r="X21" s="177">
        <v>6122580564</v>
      </c>
      <c r="Y21" s="199" t="str">
        <f t="shared" si="8"/>
        <v>AB-77890</v>
      </c>
      <c r="AJ21" s="199" t="str">
        <f t="shared" si="9"/>
        <v>Origin Energy Resources Pty Ltd</v>
      </c>
      <c r="AK21" s="199" t="str">
        <f t="shared" si="10"/>
        <v>meters</v>
      </c>
      <c r="AN21" s="199" t="str">
        <f t="shared" si="11"/>
        <v>AB-77890</v>
      </c>
      <c r="AO21" s="17"/>
    </row>
    <row r="22" spans="3:41" s="15" customFormat="1" x14ac:dyDescent="0.2">
      <c r="C22" s="180"/>
      <c r="U22" s="38"/>
      <c r="Z22" s="61"/>
      <c r="AA22" s="61"/>
    </row>
    <row r="23" spans="3:41" x14ac:dyDescent="0.2">
      <c r="H23" s="6"/>
      <c r="I23" s="6"/>
      <c r="J23" s="6"/>
      <c r="K23" s="6"/>
    </row>
    <row r="24" spans="3:41" x14ac:dyDescent="0.2">
      <c r="H24" s="6"/>
      <c r="I24" s="6"/>
      <c r="J24" s="6"/>
      <c r="K24" s="6"/>
    </row>
    <row r="25" spans="3:41" x14ac:dyDescent="0.2">
      <c r="H25" s="6"/>
      <c r="I25" s="6"/>
      <c r="J25" s="6"/>
      <c r="K25" s="6"/>
    </row>
    <row r="26" spans="3:41" x14ac:dyDescent="0.2">
      <c r="H26" s="6"/>
      <c r="I26" s="6"/>
      <c r="J26" s="6"/>
      <c r="K26" s="6"/>
    </row>
    <row r="27" spans="3:41" x14ac:dyDescent="0.2">
      <c r="H27" s="6"/>
      <c r="I27" s="6"/>
      <c r="J27" s="6"/>
      <c r="K27" s="6"/>
    </row>
    <row r="28" spans="3:41" x14ac:dyDescent="0.2">
      <c r="H28" s="6"/>
      <c r="I28" s="6"/>
      <c r="J28" s="6"/>
      <c r="K28" s="6"/>
    </row>
    <row r="29" spans="3:41" x14ac:dyDescent="0.2">
      <c r="H29" s="6"/>
      <c r="I29" s="6"/>
      <c r="J29" s="6"/>
      <c r="K29" s="6"/>
    </row>
    <row r="30" spans="3:41" x14ac:dyDescent="0.2">
      <c r="H30" s="6"/>
      <c r="I30" s="6"/>
      <c r="J30" s="6"/>
      <c r="K30" s="6"/>
    </row>
    <row r="31" spans="3:41" x14ac:dyDescent="0.2">
      <c r="H31" s="6"/>
      <c r="I31" s="6"/>
      <c r="J31" s="6"/>
      <c r="K31" s="6"/>
    </row>
    <row r="32" spans="3:41" x14ac:dyDescent="0.2">
      <c r="H32" s="6"/>
      <c r="I32" s="6"/>
      <c r="J32" s="6"/>
      <c r="K32" s="6"/>
    </row>
    <row r="33" spans="8:11" x14ac:dyDescent="0.2">
      <c r="H33" s="6"/>
      <c r="I33" s="6"/>
      <c r="J33" s="6"/>
      <c r="K33" s="6"/>
    </row>
    <row r="34" spans="8:11" x14ac:dyDescent="0.2">
      <c r="H34" s="6"/>
      <c r="I34" s="6"/>
      <c r="J34" s="6"/>
      <c r="K34" s="6"/>
    </row>
    <row r="35" spans="8:11" x14ac:dyDescent="0.2">
      <c r="H35" s="6"/>
      <c r="I35" s="6"/>
      <c r="J35" s="6"/>
      <c r="K35" s="6"/>
    </row>
    <row r="36" spans="8:11" x14ac:dyDescent="0.2">
      <c r="H36" s="6"/>
      <c r="I36" s="6"/>
      <c r="J36" s="6"/>
      <c r="K36" s="6"/>
    </row>
    <row r="37" spans="8:11" x14ac:dyDescent="0.2">
      <c r="H37" s="6"/>
      <c r="I37" s="6"/>
      <c r="J37" s="6"/>
      <c r="K37" s="6"/>
    </row>
    <row r="38" spans="8:11" x14ac:dyDescent="0.2">
      <c r="H38" s="6"/>
      <c r="I38" s="6"/>
      <c r="J38" s="6"/>
      <c r="K38" s="6"/>
    </row>
    <row r="39" spans="8:11" x14ac:dyDescent="0.2">
      <c r="H39" s="6"/>
      <c r="I39" s="6"/>
      <c r="J39" s="6"/>
      <c r="K39" s="6"/>
    </row>
    <row r="40" spans="8:11" x14ac:dyDescent="0.2">
      <c r="H40" s="6"/>
      <c r="I40" s="6"/>
      <c r="J40" s="6"/>
      <c r="K40" s="6"/>
    </row>
    <row r="41" spans="8:11" x14ac:dyDescent="0.2">
      <c r="H41" s="6"/>
      <c r="I41" s="6"/>
      <c r="J41" s="6"/>
      <c r="K41" s="6"/>
    </row>
    <row r="42" spans="8:11" x14ac:dyDescent="0.2">
      <c r="H42" s="6"/>
      <c r="I42" s="6"/>
      <c r="J42" s="6"/>
      <c r="K42" s="6"/>
    </row>
    <row r="43" spans="8:11" x14ac:dyDescent="0.2">
      <c r="H43" s="6"/>
      <c r="I43" s="6"/>
      <c r="J43" s="6"/>
      <c r="K43" s="6"/>
    </row>
    <row r="44" spans="8:11" x14ac:dyDescent="0.2">
      <c r="H44" s="6"/>
      <c r="I44" s="6"/>
      <c r="J44" s="6"/>
      <c r="K44" s="6"/>
    </row>
    <row r="45" spans="8:11" x14ac:dyDescent="0.2">
      <c r="H45" s="6"/>
      <c r="I45" s="6"/>
      <c r="J45" s="6"/>
      <c r="K45" s="6"/>
    </row>
    <row r="46" spans="8:11" x14ac:dyDescent="0.2">
      <c r="H46" s="6"/>
      <c r="I46" s="6"/>
      <c r="J46" s="6"/>
      <c r="K46" s="6"/>
    </row>
    <row r="47" spans="8:11" x14ac:dyDescent="0.2">
      <c r="H47" s="6"/>
      <c r="I47" s="6"/>
      <c r="J47" s="6"/>
      <c r="K47" s="6"/>
    </row>
    <row r="48" spans="8:11" x14ac:dyDescent="0.2">
      <c r="H48" s="6"/>
      <c r="I48" s="6"/>
      <c r="J48" s="6"/>
      <c r="K48" s="6"/>
    </row>
    <row r="49" spans="8:11" x14ac:dyDescent="0.2">
      <c r="H49" s="6"/>
      <c r="I49" s="6"/>
      <c r="J49" s="6"/>
      <c r="K49" s="6"/>
    </row>
    <row r="50" spans="8:11" x14ac:dyDescent="0.2">
      <c r="H50" s="6"/>
      <c r="I50" s="6"/>
      <c r="J50" s="6"/>
      <c r="K50" s="6"/>
    </row>
    <row r="51" spans="8:11" x14ac:dyDescent="0.2">
      <c r="H51" s="6"/>
      <c r="I51" s="6"/>
      <c r="J51" s="6"/>
      <c r="K51" s="6"/>
    </row>
    <row r="52" spans="8:11" x14ac:dyDescent="0.2">
      <c r="H52" s="6"/>
      <c r="I52" s="6"/>
      <c r="J52" s="6"/>
      <c r="K52" s="6"/>
    </row>
    <row r="53" spans="8:11" x14ac:dyDescent="0.2">
      <c r="H53" s="6"/>
      <c r="I53" s="6"/>
      <c r="J53" s="6"/>
      <c r="K53" s="6"/>
    </row>
    <row r="54" spans="8:11" x14ac:dyDescent="0.2">
      <c r="H54" s="6"/>
      <c r="I54" s="6"/>
      <c r="J54" s="6"/>
      <c r="K54" s="6"/>
    </row>
    <row r="55" spans="8:11" x14ac:dyDescent="0.2">
      <c r="H55" s="6"/>
      <c r="I55" s="6"/>
      <c r="J55" s="6"/>
      <c r="K55" s="6"/>
    </row>
    <row r="56" spans="8:11" x14ac:dyDescent="0.2">
      <c r="H56" s="6"/>
      <c r="I56" s="6"/>
      <c r="J56" s="6"/>
      <c r="K56" s="6"/>
    </row>
    <row r="57" spans="8:11" x14ac:dyDescent="0.2">
      <c r="H57" s="6"/>
      <c r="I57" s="6"/>
      <c r="J57" s="6"/>
      <c r="K57" s="6"/>
    </row>
    <row r="58" spans="8:11" x14ac:dyDescent="0.2">
      <c r="H58" s="6"/>
      <c r="I58" s="6"/>
      <c r="J58" s="6"/>
      <c r="K58" s="6"/>
    </row>
    <row r="59" spans="8:11" x14ac:dyDescent="0.2">
      <c r="H59" s="6"/>
      <c r="I59" s="6"/>
      <c r="J59" s="6"/>
      <c r="K59" s="6"/>
    </row>
    <row r="60" spans="8:11" x14ac:dyDescent="0.2">
      <c r="H60" s="6"/>
      <c r="I60" s="6"/>
      <c r="J60" s="6"/>
      <c r="K60" s="6"/>
    </row>
    <row r="61" spans="8:11" x14ac:dyDescent="0.2">
      <c r="H61" s="6"/>
      <c r="I61" s="6"/>
      <c r="J61" s="6"/>
      <c r="K61" s="6"/>
    </row>
    <row r="62" spans="8:11" x14ac:dyDescent="0.2">
      <c r="H62" s="6"/>
      <c r="I62" s="6"/>
      <c r="J62" s="6"/>
      <c r="K62" s="6"/>
    </row>
    <row r="63" spans="8:11" x14ac:dyDescent="0.2">
      <c r="H63" s="6"/>
      <c r="I63" s="6"/>
      <c r="J63" s="6"/>
      <c r="K63" s="6"/>
    </row>
    <row r="64" spans="8:11" x14ac:dyDescent="0.2">
      <c r="H64" s="6"/>
      <c r="I64" s="6"/>
      <c r="J64" s="6"/>
      <c r="K64" s="6"/>
    </row>
    <row r="65" spans="8:11" x14ac:dyDescent="0.2">
      <c r="H65" s="6"/>
      <c r="I65" s="6"/>
      <c r="J65" s="6"/>
      <c r="K65" s="6"/>
    </row>
    <row r="66" spans="8:11" x14ac:dyDescent="0.2">
      <c r="H66" s="6"/>
      <c r="I66" s="6"/>
      <c r="J66" s="6"/>
      <c r="K66" s="6"/>
    </row>
    <row r="67" spans="8:11" x14ac:dyDescent="0.2">
      <c r="H67" s="6"/>
      <c r="I67" s="6"/>
      <c r="J67" s="6"/>
      <c r="K67" s="6"/>
    </row>
    <row r="68" spans="8:11" x14ac:dyDescent="0.2">
      <c r="H68" s="6"/>
      <c r="I68" s="6"/>
      <c r="J68" s="6"/>
      <c r="K68" s="6"/>
    </row>
    <row r="69" spans="8:11" x14ac:dyDescent="0.2">
      <c r="H69" s="6"/>
      <c r="I69" s="6"/>
      <c r="J69" s="6"/>
      <c r="K69" s="6"/>
    </row>
    <row r="70" spans="8:11" x14ac:dyDescent="0.2">
      <c r="H70" s="6"/>
      <c r="I70" s="6"/>
      <c r="J70" s="6"/>
      <c r="K70" s="6"/>
    </row>
    <row r="71" spans="8:11" x14ac:dyDescent="0.2">
      <c r="H71" s="6"/>
      <c r="I71" s="6"/>
      <c r="J71" s="6"/>
      <c r="K71" s="6"/>
    </row>
    <row r="72" spans="8:11" x14ac:dyDescent="0.2">
      <c r="H72" s="6"/>
      <c r="I72" s="6"/>
      <c r="J72" s="6"/>
      <c r="K72" s="6"/>
    </row>
    <row r="73" spans="8:11" x14ac:dyDescent="0.2">
      <c r="H73" s="6"/>
      <c r="I73" s="6"/>
      <c r="J73" s="6"/>
      <c r="K73" s="6"/>
    </row>
    <row r="74" spans="8:11" x14ac:dyDescent="0.2">
      <c r="H74" s="6"/>
      <c r="I74" s="6"/>
      <c r="J74" s="6"/>
      <c r="K74" s="6"/>
    </row>
    <row r="75" spans="8:11" x14ac:dyDescent="0.2">
      <c r="H75" s="6"/>
      <c r="I75" s="6"/>
      <c r="J75" s="6"/>
      <c r="K75" s="6"/>
    </row>
    <row r="76" spans="8:11" x14ac:dyDescent="0.2">
      <c r="H76" s="6"/>
      <c r="I76" s="6"/>
      <c r="J76" s="6"/>
      <c r="K76" s="6"/>
    </row>
    <row r="77" spans="8:11" x14ac:dyDescent="0.2">
      <c r="H77" s="6"/>
      <c r="I77" s="6"/>
      <c r="J77" s="6"/>
      <c r="K77" s="6"/>
    </row>
    <row r="78" spans="8:11" x14ac:dyDescent="0.2">
      <c r="H78" s="6"/>
      <c r="I78" s="6"/>
      <c r="J78" s="6"/>
      <c r="K78" s="6"/>
    </row>
    <row r="79" spans="8:11" x14ac:dyDescent="0.2">
      <c r="H79" s="6"/>
      <c r="I79" s="6"/>
      <c r="J79" s="6"/>
      <c r="K79" s="6"/>
    </row>
    <row r="80" spans="8:11" x14ac:dyDescent="0.2">
      <c r="H80" s="6"/>
      <c r="I80" s="6"/>
      <c r="J80" s="6"/>
      <c r="K80" s="6"/>
    </row>
    <row r="81" spans="8:11" x14ac:dyDescent="0.2">
      <c r="H81" s="6"/>
      <c r="I81" s="6"/>
      <c r="J81" s="6"/>
      <c r="K81" s="6"/>
    </row>
    <row r="82" spans="8:11" x14ac:dyDescent="0.2">
      <c r="H82" s="6"/>
      <c r="I82" s="6"/>
      <c r="J82" s="6"/>
      <c r="K82" s="6"/>
    </row>
    <row r="83" spans="8:11" x14ac:dyDescent="0.2">
      <c r="H83" s="6"/>
      <c r="I83" s="6"/>
      <c r="J83" s="6"/>
      <c r="K83" s="6"/>
    </row>
    <row r="84" spans="8:11" x14ac:dyDescent="0.2">
      <c r="H84" s="6"/>
      <c r="I84" s="6"/>
      <c r="J84" s="6"/>
      <c r="K84" s="6"/>
    </row>
    <row r="85" spans="8:11" x14ac:dyDescent="0.2">
      <c r="H85" s="6"/>
      <c r="I85" s="6"/>
      <c r="J85" s="6"/>
      <c r="K85" s="6"/>
    </row>
    <row r="86" spans="8:11" x14ac:dyDescent="0.2">
      <c r="H86" s="6"/>
      <c r="I86" s="6"/>
      <c r="J86" s="6"/>
      <c r="K86" s="6"/>
    </row>
    <row r="87" spans="8:11" x14ac:dyDescent="0.2">
      <c r="H87" s="6"/>
      <c r="I87" s="6"/>
      <c r="J87" s="6"/>
      <c r="K87" s="6"/>
    </row>
    <row r="88" spans="8:11" x14ac:dyDescent="0.2">
      <c r="H88" s="6"/>
      <c r="I88" s="6"/>
      <c r="J88" s="6"/>
      <c r="K88" s="6"/>
    </row>
    <row r="89" spans="8:11" x14ac:dyDescent="0.2">
      <c r="H89" s="6"/>
      <c r="I89" s="6"/>
      <c r="J89" s="6"/>
      <c r="K89" s="6"/>
    </row>
    <row r="90" spans="8:11" x14ac:dyDescent="0.2">
      <c r="H90" s="6"/>
      <c r="I90" s="6"/>
      <c r="J90" s="6"/>
      <c r="K90" s="6"/>
    </row>
    <row r="91" spans="8:11" x14ac:dyDescent="0.2">
      <c r="H91" s="6"/>
      <c r="I91" s="6"/>
      <c r="J91" s="6"/>
      <c r="K91" s="6"/>
    </row>
    <row r="92" spans="8:11" x14ac:dyDescent="0.2">
      <c r="H92" s="6"/>
      <c r="I92" s="6"/>
      <c r="J92" s="6"/>
      <c r="K92" s="6"/>
    </row>
    <row r="93" spans="8:11" x14ac:dyDescent="0.2">
      <c r="H93" s="6"/>
      <c r="I93" s="6"/>
      <c r="J93" s="6"/>
      <c r="K93" s="6"/>
    </row>
    <row r="94" spans="8:11" x14ac:dyDescent="0.2">
      <c r="H94" s="6"/>
      <c r="I94" s="6"/>
      <c r="J94" s="6"/>
      <c r="K94" s="6"/>
    </row>
    <row r="95" spans="8:11" x14ac:dyDescent="0.2">
      <c r="H95" s="6"/>
      <c r="I95" s="6"/>
      <c r="J95" s="6"/>
      <c r="K95" s="6"/>
    </row>
    <row r="96" spans="8:11" x14ac:dyDescent="0.2">
      <c r="H96" s="6"/>
      <c r="I96" s="6"/>
      <c r="J96" s="6"/>
      <c r="K96" s="6"/>
    </row>
    <row r="97" spans="8:11" x14ac:dyDescent="0.2">
      <c r="H97" s="6"/>
      <c r="I97" s="6"/>
      <c r="J97" s="6"/>
      <c r="K97" s="6"/>
    </row>
    <row r="98" spans="8:11" x14ac:dyDescent="0.2">
      <c r="H98" s="6"/>
      <c r="I98" s="6"/>
      <c r="J98" s="6"/>
      <c r="K98" s="6"/>
    </row>
    <row r="99" spans="8:11" x14ac:dyDescent="0.2">
      <c r="H99" s="6"/>
      <c r="I99" s="6"/>
      <c r="J99" s="6"/>
      <c r="K99" s="6"/>
    </row>
    <row r="100" spans="8:11" x14ac:dyDescent="0.2">
      <c r="H100" s="6"/>
      <c r="I100" s="6"/>
      <c r="J100" s="6"/>
      <c r="K100" s="6"/>
    </row>
    <row r="101" spans="8:11" x14ac:dyDescent="0.2">
      <c r="H101" s="6"/>
      <c r="I101" s="6"/>
      <c r="J101" s="6"/>
      <c r="K101" s="6"/>
    </row>
    <row r="102" spans="8:11" x14ac:dyDescent="0.2">
      <c r="H102" s="6"/>
      <c r="I102" s="6"/>
      <c r="J102" s="6"/>
      <c r="K102" s="6"/>
    </row>
    <row r="103" spans="8:11" x14ac:dyDescent="0.2">
      <c r="H103" s="6"/>
      <c r="I103" s="6"/>
      <c r="J103" s="6"/>
      <c r="K103" s="6"/>
    </row>
    <row r="104" spans="8:11" x14ac:dyDescent="0.2">
      <c r="H104" s="6"/>
      <c r="I104" s="6"/>
      <c r="J104" s="6"/>
      <c r="K104" s="6"/>
    </row>
    <row r="105" spans="8:11" x14ac:dyDescent="0.2">
      <c r="H105" s="6"/>
      <c r="I105" s="6"/>
      <c r="J105" s="6"/>
      <c r="K105" s="6"/>
    </row>
    <row r="106" spans="8:11" x14ac:dyDescent="0.2">
      <c r="H106" s="6"/>
      <c r="I106" s="6"/>
      <c r="J106" s="6"/>
      <c r="K106" s="6"/>
    </row>
    <row r="107" spans="8:11" x14ac:dyDescent="0.2">
      <c r="H107" s="6"/>
      <c r="I107" s="6"/>
      <c r="J107" s="6"/>
      <c r="K107" s="6"/>
    </row>
    <row r="108" spans="8:11" x14ac:dyDescent="0.2">
      <c r="H108" s="6"/>
      <c r="I108" s="6"/>
      <c r="J108" s="6"/>
      <c r="K108" s="6"/>
    </row>
    <row r="109" spans="8:11" x14ac:dyDescent="0.2">
      <c r="H109" s="6"/>
      <c r="I109" s="6"/>
      <c r="J109" s="6"/>
      <c r="K109" s="6"/>
    </row>
    <row r="110" spans="8:11" x14ac:dyDescent="0.2">
      <c r="H110" s="6"/>
      <c r="I110" s="6"/>
      <c r="J110" s="6"/>
      <c r="K110" s="6"/>
    </row>
    <row r="111" spans="8:11" x14ac:dyDescent="0.2">
      <c r="H111" s="6"/>
      <c r="I111" s="6"/>
      <c r="J111" s="6"/>
      <c r="K111" s="6"/>
    </row>
    <row r="112" spans="8:11" x14ac:dyDescent="0.2">
      <c r="H112" s="6"/>
      <c r="I112" s="6"/>
      <c r="J112" s="6"/>
      <c r="K112" s="6"/>
    </row>
    <row r="113" spans="8:11" x14ac:dyDescent="0.2">
      <c r="H113" s="6"/>
      <c r="I113" s="6"/>
      <c r="J113" s="6"/>
      <c r="K113" s="6"/>
    </row>
    <row r="114" spans="8:11" x14ac:dyDescent="0.2">
      <c r="H114" s="6"/>
      <c r="I114" s="6"/>
      <c r="J114" s="6"/>
      <c r="K114" s="6"/>
    </row>
    <row r="115" spans="8:11" x14ac:dyDescent="0.2">
      <c r="H115" s="6"/>
      <c r="I115" s="6"/>
      <c r="J115" s="6"/>
      <c r="K115" s="6"/>
    </row>
    <row r="116" spans="8:11" x14ac:dyDescent="0.2">
      <c r="H116" s="6"/>
      <c r="I116" s="6"/>
      <c r="J116" s="6"/>
      <c r="K116" s="6"/>
    </row>
    <row r="117" spans="8:11" x14ac:dyDescent="0.2">
      <c r="H117" s="6"/>
      <c r="I117" s="6"/>
      <c r="J117" s="6"/>
      <c r="K117" s="6"/>
    </row>
    <row r="118" spans="8:11" x14ac:dyDescent="0.2">
      <c r="H118" s="6"/>
      <c r="I118" s="6"/>
      <c r="J118" s="6"/>
      <c r="K118" s="6"/>
    </row>
    <row r="119" spans="8:11" x14ac:dyDescent="0.2">
      <c r="H119" s="6"/>
      <c r="I119" s="6"/>
      <c r="J119" s="6"/>
      <c r="K119" s="6"/>
    </row>
    <row r="120" spans="8:11" x14ac:dyDescent="0.2">
      <c r="H120" s="6"/>
      <c r="I120" s="6"/>
      <c r="J120" s="6"/>
      <c r="K120" s="6"/>
    </row>
    <row r="121" spans="8:11" x14ac:dyDescent="0.2">
      <c r="H121" s="6"/>
      <c r="I121" s="6"/>
      <c r="J121" s="6"/>
      <c r="K121" s="6"/>
    </row>
    <row r="122" spans="8:11" x14ac:dyDescent="0.2">
      <c r="H122" s="6"/>
      <c r="I122" s="6"/>
      <c r="J122" s="6"/>
      <c r="K122" s="6"/>
    </row>
    <row r="123" spans="8:11" x14ac:dyDescent="0.2">
      <c r="H123" s="6"/>
      <c r="I123" s="6"/>
      <c r="J123" s="6"/>
      <c r="K123" s="6"/>
    </row>
    <row r="124" spans="8:11" x14ac:dyDescent="0.2">
      <c r="H124" s="6"/>
      <c r="I124" s="6"/>
      <c r="J124" s="6"/>
      <c r="K124" s="6"/>
    </row>
    <row r="125" spans="8:11" x14ac:dyDescent="0.2">
      <c r="H125" s="6"/>
      <c r="I125" s="6"/>
      <c r="J125" s="6"/>
      <c r="K125" s="6"/>
    </row>
    <row r="126" spans="8:11" x14ac:dyDescent="0.2">
      <c r="H126" s="6"/>
      <c r="I126" s="6"/>
      <c r="J126" s="6"/>
      <c r="K126" s="6"/>
    </row>
    <row r="127" spans="8:11" x14ac:dyDescent="0.2">
      <c r="H127" s="6"/>
      <c r="I127" s="6"/>
      <c r="J127" s="6"/>
      <c r="K127" s="6"/>
    </row>
    <row r="128" spans="8:11" x14ac:dyDescent="0.2">
      <c r="H128" s="6"/>
      <c r="I128" s="6"/>
      <c r="J128" s="6"/>
      <c r="K128" s="6"/>
    </row>
    <row r="129" spans="8:11" x14ac:dyDescent="0.2">
      <c r="H129" s="6"/>
      <c r="I129" s="6"/>
      <c r="J129" s="6"/>
      <c r="K129" s="6"/>
    </row>
    <row r="130" spans="8:11" x14ac:dyDescent="0.2">
      <c r="H130" s="6"/>
      <c r="I130" s="6"/>
      <c r="J130" s="6"/>
      <c r="K130" s="6"/>
    </row>
    <row r="131" spans="8:11" x14ac:dyDescent="0.2">
      <c r="H131" s="6"/>
      <c r="I131" s="6"/>
      <c r="J131" s="6"/>
      <c r="K131" s="6"/>
    </row>
    <row r="132" spans="8:11" x14ac:dyDescent="0.2">
      <c r="H132" s="6"/>
      <c r="I132" s="6"/>
      <c r="J132" s="6"/>
      <c r="K132" s="6"/>
    </row>
    <row r="133" spans="8:11" x14ac:dyDescent="0.2">
      <c r="H133" s="6"/>
      <c r="I133" s="6"/>
      <c r="J133" s="6"/>
      <c r="K133" s="6"/>
    </row>
    <row r="134" spans="8:11" x14ac:dyDescent="0.2">
      <c r="H134" s="6"/>
      <c r="I134" s="6"/>
      <c r="J134" s="6"/>
      <c r="K134" s="6"/>
    </row>
    <row r="135" spans="8:11" x14ac:dyDescent="0.2">
      <c r="H135" s="6"/>
      <c r="I135" s="6"/>
      <c r="J135" s="6"/>
      <c r="K135" s="6"/>
    </row>
    <row r="136" spans="8:11" x14ac:dyDescent="0.2">
      <c r="H136" s="6"/>
      <c r="I136" s="6"/>
      <c r="J136" s="6"/>
      <c r="K136" s="6"/>
    </row>
    <row r="137" spans="8:11" x14ac:dyDescent="0.2">
      <c r="H137" s="6"/>
      <c r="I137" s="6"/>
      <c r="J137" s="6"/>
      <c r="K137" s="6"/>
    </row>
    <row r="138" spans="8:11" x14ac:dyDescent="0.2">
      <c r="H138" s="6"/>
      <c r="I138" s="6"/>
      <c r="J138" s="6"/>
      <c r="K138" s="6"/>
    </row>
    <row r="139" spans="8:11" x14ac:dyDescent="0.2">
      <c r="H139" s="6"/>
      <c r="I139" s="6"/>
      <c r="J139" s="6"/>
      <c r="K139" s="6"/>
    </row>
    <row r="140" spans="8:11" x14ac:dyDescent="0.2">
      <c r="H140" s="6"/>
      <c r="I140" s="6"/>
      <c r="J140" s="6"/>
      <c r="K140" s="6"/>
    </row>
    <row r="141" spans="8:11" x14ac:dyDescent="0.2">
      <c r="H141" s="6"/>
      <c r="I141" s="6"/>
      <c r="J141" s="6"/>
      <c r="K141" s="6"/>
    </row>
    <row r="142" spans="8:11" x14ac:dyDescent="0.2">
      <c r="H142" s="6"/>
      <c r="I142" s="6"/>
      <c r="J142" s="6"/>
      <c r="K142" s="6"/>
    </row>
    <row r="143" spans="8:11" x14ac:dyDescent="0.2">
      <c r="H143" s="6"/>
      <c r="I143" s="6"/>
      <c r="J143" s="6"/>
      <c r="K143" s="6"/>
    </row>
    <row r="144" spans="8:11" x14ac:dyDescent="0.2">
      <c r="H144" s="6"/>
      <c r="I144" s="6"/>
      <c r="J144" s="6"/>
      <c r="K144" s="6"/>
    </row>
    <row r="145" spans="8:11" x14ac:dyDescent="0.2">
      <c r="H145" s="6"/>
      <c r="I145" s="6"/>
      <c r="J145" s="6"/>
      <c r="K145" s="6"/>
    </row>
    <row r="146" spans="8:11" x14ac:dyDescent="0.2">
      <c r="H146" s="6"/>
      <c r="I146" s="6"/>
      <c r="J146" s="6"/>
      <c r="K146" s="6"/>
    </row>
    <row r="147" spans="8:11" x14ac:dyDescent="0.2">
      <c r="H147" s="6"/>
      <c r="I147" s="6"/>
      <c r="J147" s="6"/>
      <c r="K147" s="6"/>
    </row>
    <row r="148" spans="8:11" x14ac:dyDescent="0.2">
      <c r="H148" s="6"/>
      <c r="I148" s="6"/>
      <c r="J148" s="6"/>
      <c r="K148" s="6"/>
    </row>
    <row r="149" spans="8:11" x14ac:dyDescent="0.2">
      <c r="H149" s="6"/>
      <c r="I149" s="6"/>
      <c r="J149" s="6"/>
      <c r="K149" s="6"/>
    </row>
    <row r="150" spans="8:11" x14ac:dyDescent="0.2">
      <c r="H150" s="6"/>
      <c r="I150" s="6"/>
      <c r="J150" s="6"/>
      <c r="K150" s="6"/>
    </row>
    <row r="151" spans="8:11" x14ac:dyDescent="0.2">
      <c r="H151" s="6"/>
      <c r="I151" s="6"/>
      <c r="J151" s="6"/>
      <c r="K151" s="6"/>
    </row>
    <row r="152" spans="8:11" x14ac:dyDescent="0.2">
      <c r="H152" s="6"/>
      <c r="I152" s="6"/>
      <c r="J152" s="6"/>
      <c r="K152" s="6"/>
    </row>
    <row r="153" spans="8:11" x14ac:dyDescent="0.2">
      <c r="H153" s="6"/>
      <c r="I153" s="6"/>
      <c r="J153" s="6"/>
      <c r="K153" s="6"/>
    </row>
    <row r="154" spans="8:11" x14ac:dyDescent="0.2">
      <c r="H154" s="6"/>
      <c r="I154" s="6"/>
      <c r="J154" s="6"/>
      <c r="K154" s="6"/>
    </row>
    <row r="155" spans="8:11" x14ac:dyDescent="0.2">
      <c r="H155" s="6"/>
      <c r="I155" s="6"/>
      <c r="J155" s="6"/>
      <c r="K155" s="6"/>
    </row>
    <row r="156" spans="8:11" x14ac:dyDescent="0.2">
      <c r="H156" s="6"/>
      <c r="I156" s="6"/>
      <c r="J156" s="6"/>
      <c r="K156" s="6"/>
    </row>
    <row r="157" spans="8:11" x14ac:dyDescent="0.2">
      <c r="H157" s="6"/>
      <c r="I157" s="6"/>
      <c r="J157" s="6"/>
      <c r="K157" s="6"/>
    </row>
    <row r="158" spans="8:11" x14ac:dyDescent="0.2">
      <c r="H158" s="6"/>
      <c r="I158" s="6"/>
      <c r="J158" s="6"/>
      <c r="K158" s="6"/>
    </row>
    <row r="159" spans="8:11" x14ac:dyDescent="0.2">
      <c r="H159" s="6"/>
      <c r="I159" s="6"/>
      <c r="J159" s="6"/>
      <c r="K159" s="6"/>
    </row>
    <row r="160" spans="8:11" x14ac:dyDescent="0.2">
      <c r="H160" s="6"/>
      <c r="I160" s="6"/>
      <c r="J160" s="6"/>
      <c r="K160" s="6"/>
    </row>
    <row r="161" spans="8:11" x14ac:dyDescent="0.2">
      <c r="H161" s="6"/>
      <c r="I161" s="6"/>
      <c r="J161" s="6"/>
      <c r="K161" s="6"/>
    </row>
    <row r="162" spans="8:11" x14ac:dyDescent="0.2">
      <c r="H162" s="6"/>
      <c r="I162" s="6"/>
      <c r="J162" s="6"/>
      <c r="K162" s="6"/>
    </row>
    <row r="163" spans="8:11" x14ac:dyDescent="0.2">
      <c r="H163" s="6"/>
      <c r="I163" s="6"/>
      <c r="J163" s="6"/>
      <c r="K163" s="6"/>
    </row>
    <row r="164" spans="8:11" x14ac:dyDescent="0.2">
      <c r="H164" s="6"/>
      <c r="I164" s="6"/>
      <c r="J164" s="6"/>
      <c r="K164" s="6"/>
    </row>
    <row r="165" spans="8:11" x14ac:dyDescent="0.2">
      <c r="H165" s="6"/>
      <c r="I165" s="6"/>
      <c r="J165" s="6"/>
      <c r="K165" s="6"/>
    </row>
    <row r="166" spans="8:11" x14ac:dyDescent="0.2">
      <c r="H166" s="6"/>
      <c r="I166" s="6"/>
      <c r="J166" s="6"/>
      <c r="K166" s="6"/>
    </row>
    <row r="167" spans="8:11" x14ac:dyDescent="0.2">
      <c r="H167" s="6"/>
      <c r="I167" s="6"/>
      <c r="J167" s="6"/>
      <c r="K167" s="6"/>
    </row>
    <row r="168" spans="8:11" x14ac:dyDescent="0.2">
      <c r="H168" s="6"/>
      <c r="I168" s="6"/>
      <c r="J168" s="6"/>
      <c r="K168" s="6"/>
    </row>
    <row r="169" spans="8:11" x14ac:dyDescent="0.2">
      <c r="H169" s="6"/>
      <c r="I169" s="6"/>
      <c r="J169" s="6"/>
      <c r="K169" s="6"/>
    </row>
    <row r="170" spans="8:11" x14ac:dyDescent="0.2">
      <c r="H170" s="6"/>
      <c r="I170" s="6"/>
      <c r="J170" s="6"/>
      <c r="K170" s="6"/>
    </row>
    <row r="171" spans="8:11" x14ac:dyDescent="0.2">
      <c r="H171" s="6"/>
      <c r="I171" s="6"/>
      <c r="J171" s="6"/>
      <c r="K171" s="6"/>
    </row>
    <row r="172" spans="8:11" x14ac:dyDescent="0.2">
      <c r="H172" s="6"/>
      <c r="I172" s="6"/>
      <c r="J172" s="6"/>
      <c r="K172" s="6"/>
    </row>
    <row r="173" spans="8:11" x14ac:dyDescent="0.2">
      <c r="H173" s="6"/>
      <c r="I173" s="6"/>
      <c r="J173" s="6"/>
      <c r="K173" s="6"/>
    </row>
    <row r="174" spans="8:11" x14ac:dyDescent="0.2">
      <c r="H174" s="6"/>
      <c r="I174" s="6"/>
      <c r="J174" s="6"/>
      <c r="K174" s="6"/>
    </row>
    <row r="175" spans="8:11" x14ac:dyDescent="0.2">
      <c r="H175" s="6"/>
      <c r="I175" s="6"/>
      <c r="J175" s="6"/>
      <c r="K175" s="6"/>
    </row>
    <row r="176" spans="8:11" x14ac:dyDescent="0.2">
      <c r="H176" s="6"/>
      <c r="I176" s="6"/>
      <c r="J176" s="6"/>
      <c r="K176" s="6"/>
    </row>
    <row r="177" spans="8:11" x14ac:dyDescent="0.2">
      <c r="H177" s="6"/>
      <c r="I177" s="6"/>
      <c r="J177" s="6"/>
      <c r="K177" s="6"/>
    </row>
    <row r="178" spans="8:11" x14ac:dyDescent="0.2">
      <c r="H178" s="6"/>
      <c r="I178" s="6"/>
      <c r="J178" s="6"/>
      <c r="K178" s="6"/>
    </row>
    <row r="179" spans="8:11" x14ac:dyDescent="0.2">
      <c r="H179" s="6"/>
      <c r="I179" s="6"/>
      <c r="J179" s="6"/>
      <c r="K179" s="6"/>
    </row>
    <row r="180" spans="8:11" x14ac:dyDescent="0.2">
      <c r="H180" s="6"/>
      <c r="I180" s="6"/>
      <c r="J180" s="6"/>
      <c r="K180" s="6"/>
    </row>
    <row r="181" spans="8:11" x14ac:dyDescent="0.2">
      <c r="H181" s="6"/>
      <c r="I181" s="6"/>
      <c r="J181" s="6"/>
      <c r="K181" s="6"/>
    </row>
    <row r="182" spans="8:11" x14ac:dyDescent="0.2">
      <c r="H182" s="6"/>
      <c r="I182" s="6"/>
      <c r="J182" s="6"/>
      <c r="K182" s="6"/>
    </row>
    <row r="183" spans="8:11" x14ac:dyDescent="0.2">
      <c r="H183" s="6"/>
      <c r="I183" s="6"/>
      <c r="J183" s="6"/>
      <c r="K183" s="6"/>
    </row>
    <row r="184" spans="8:11" x14ac:dyDescent="0.2">
      <c r="H184" s="6"/>
      <c r="I184" s="6"/>
      <c r="J184" s="6"/>
      <c r="K184" s="6"/>
    </row>
    <row r="185" spans="8:11" x14ac:dyDescent="0.2">
      <c r="H185" s="6"/>
      <c r="I185" s="6"/>
      <c r="J185" s="6"/>
      <c r="K185" s="6"/>
    </row>
    <row r="186" spans="8:11" x14ac:dyDescent="0.2">
      <c r="H186" s="6"/>
      <c r="I186" s="6"/>
      <c r="J186" s="6"/>
      <c r="K186" s="6"/>
    </row>
    <row r="187" spans="8:11" x14ac:dyDescent="0.2">
      <c r="H187" s="6"/>
      <c r="I187" s="6"/>
      <c r="J187" s="6"/>
      <c r="K187" s="6"/>
    </row>
    <row r="188" spans="8:11" x14ac:dyDescent="0.2">
      <c r="H188" s="6"/>
      <c r="I188" s="6"/>
      <c r="J188" s="6"/>
      <c r="K188" s="6"/>
    </row>
    <row r="189" spans="8:11" x14ac:dyDescent="0.2">
      <c r="H189" s="6"/>
      <c r="I189" s="6"/>
      <c r="J189" s="6"/>
      <c r="K189" s="6"/>
    </row>
    <row r="190" spans="8:11" x14ac:dyDescent="0.2">
      <c r="H190" s="6"/>
      <c r="I190" s="6"/>
      <c r="J190" s="6"/>
      <c r="K190" s="6"/>
    </row>
    <row r="191" spans="8:11" x14ac:dyDescent="0.2">
      <c r="H191" s="6"/>
      <c r="I191" s="6"/>
      <c r="J191" s="6"/>
      <c r="K191" s="6"/>
    </row>
    <row r="192" spans="8:11" x14ac:dyDescent="0.2">
      <c r="H192" s="6"/>
      <c r="I192" s="6"/>
      <c r="J192" s="6"/>
      <c r="K192" s="6"/>
    </row>
    <row r="193" spans="8:11" x14ac:dyDescent="0.2">
      <c r="H193" s="6"/>
      <c r="I193" s="6"/>
      <c r="J193" s="6"/>
      <c r="K193" s="6"/>
    </row>
    <row r="194" spans="8:11" x14ac:dyDescent="0.2">
      <c r="H194" s="6"/>
      <c r="I194" s="6"/>
      <c r="J194" s="6"/>
      <c r="K194" s="6"/>
    </row>
    <row r="195" spans="8:11" x14ac:dyDescent="0.2">
      <c r="H195" s="6"/>
      <c r="I195" s="6"/>
      <c r="J195" s="6"/>
      <c r="K195" s="6"/>
    </row>
    <row r="196" spans="8:11" x14ac:dyDescent="0.2">
      <c r="H196" s="6"/>
      <c r="I196" s="6"/>
      <c r="J196" s="6"/>
      <c r="K196" s="6"/>
    </row>
    <row r="197" spans="8:11" x14ac:dyDescent="0.2">
      <c r="H197" s="6"/>
      <c r="I197" s="6"/>
      <c r="J197" s="6"/>
      <c r="K197" s="6"/>
    </row>
    <row r="198" spans="8:11" x14ac:dyDescent="0.2">
      <c r="H198" s="6"/>
      <c r="I198" s="6"/>
      <c r="J198" s="6"/>
      <c r="K198" s="6"/>
    </row>
    <row r="199" spans="8:11" x14ac:dyDescent="0.2">
      <c r="H199" s="6"/>
      <c r="I199" s="6"/>
      <c r="J199" s="6"/>
      <c r="K199" s="6"/>
    </row>
    <row r="200" spans="8:11" x14ac:dyDescent="0.2">
      <c r="H200" s="6"/>
      <c r="I200" s="6"/>
      <c r="J200" s="6"/>
      <c r="K200" s="6"/>
    </row>
    <row r="201" spans="8:11" x14ac:dyDescent="0.2">
      <c r="H201" s="6"/>
      <c r="I201" s="6"/>
      <c r="J201" s="6"/>
      <c r="K201" s="6"/>
    </row>
    <row r="202" spans="8:11" x14ac:dyDescent="0.2">
      <c r="H202" s="6"/>
      <c r="I202" s="6"/>
      <c r="J202" s="6"/>
      <c r="K202" s="6"/>
    </row>
    <row r="203" spans="8:11" x14ac:dyDescent="0.2">
      <c r="H203" s="6"/>
      <c r="I203" s="6"/>
      <c r="J203" s="6"/>
      <c r="K203" s="6"/>
    </row>
    <row r="204" spans="8:11" x14ac:dyDescent="0.2">
      <c r="H204" s="6"/>
      <c r="I204" s="6"/>
      <c r="J204" s="6"/>
      <c r="K204" s="6"/>
    </row>
    <row r="205" spans="8:11" x14ac:dyDescent="0.2">
      <c r="H205" s="6"/>
      <c r="I205" s="6"/>
      <c r="J205" s="6"/>
      <c r="K205" s="6"/>
    </row>
    <row r="206" spans="8:11" x14ac:dyDescent="0.2">
      <c r="H206" s="6"/>
      <c r="I206" s="6"/>
      <c r="J206" s="6"/>
      <c r="K206" s="6"/>
    </row>
    <row r="207" spans="8:11" x14ac:dyDescent="0.2">
      <c r="H207" s="6"/>
      <c r="I207" s="6"/>
      <c r="J207" s="6"/>
      <c r="K207" s="6"/>
    </row>
    <row r="208" spans="8:11" x14ac:dyDescent="0.2">
      <c r="H208" s="6"/>
      <c r="I208" s="6"/>
      <c r="J208" s="6"/>
      <c r="K208" s="6"/>
    </row>
    <row r="209" spans="8:11" x14ac:dyDescent="0.2">
      <c r="H209" s="6"/>
      <c r="I209" s="6"/>
      <c r="J209" s="6"/>
      <c r="K209" s="6"/>
    </row>
    <row r="210" spans="8:11" x14ac:dyDescent="0.2">
      <c r="H210" s="6"/>
      <c r="I210" s="6"/>
      <c r="J210" s="6"/>
      <c r="K210" s="6"/>
    </row>
    <row r="211" spans="8:11" x14ac:dyDescent="0.2">
      <c r="H211" s="6"/>
      <c r="I211" s="6"/>
      <c r="J211" s="6"/>
      <c r="K211" s="6"/>
    </row>
    <row r="212" spans="8:11" x14ac:dyDescent="0.2">
      <c r="H212" s="6"/>
      <c r="I212" s="6"/>
      <c r="J212" s="6"/>
      <c r="K212" s="6"/>
    </row>
    <row r="213" spans="8:11" x14ac:dyDescent="0.2">
      <c r="H213" s="6"/>
      <c r="I213" s="6"/>
      <c r="J213" s="6"/>
      <c r="K213" s="6"/>
    </row>
    <row r="214" spans="8:11" x14ac:dyDescent="0.2">
      <c r="H214" s="6"/>
      <c r="I214" s="6"/>
      <c r="J214" s="6"/>
      <c r="K214" s="6"/>
    </row>
    <row r="215" spans="8:11" x14ac:dyDescent="0.2">
      <c r="H215" s="6"/>
      <c r="I215" s="6"/>
      <c r="J215" s="6"/>
      <c r="K215" s="6"/>
    </row>
    <row r="216" spans="8:11" x14ac:dyDescent="0.2">
      <c r="H216" s="6"/>
      <c r="I216" s="6"/>
      <c r="J216" s="6"/>
      <c r="K216" s="6"/>
    </row>
    <row r="217" spans="8:11" x14ac:dyDescent="0.2">
      <c r="H217" s="6"/>
      <c r="I217" s="6"/>
      <c r="J217" s="6"/>
      <c r="K217" s="6"/>
    </row>
    <row r="218" spans="8:11" x14ac:dyDescent="0.2">
      <c r="H218" s="6"/>
      <c r="I218" s="6"/>
      <c r="J218" s="6"/>
      <c r="K218" s="6"/>
    </row>
    <row r="219" spans="8:11" x14ac:dyDescent="0.2">
      <c r="H219" s="6"/>
      <c r="I219" s="6"/>
      <c r="J219" s="6"/>
      <c r="K219" s="6"/>
    </row>
    <row r="220" spans="8:11" x14ac:dyDescent="0.2">
      <c r="H220" s="6"/>
      <c r="I220" s="6"/>
      <c r="J220" s="6"/>
      <c r="K220" s="6"/>
    </row>
    <row r="221" spans="8:11" x14ac:dyDescent="0.2">
      <c r="H221" s="6"/>
      <c r="I221" s="6"/>
      <c r="J221" s="6"/>
      <c r="K221" s="6"/>
    </row>
    <row r="222" spans="8:11" x14ac:dyDescent="0.2">
      <c r="H222" s="6"/>
      <c r="I222" s="6"/>
      <c r="J222" s="6"/>
      <c r="K222" s="6"/>
    </row>
    <row r="223" spans="8:11" x14ac:dyDescent="0.2">
      <c r="H223" s="6"/>
      <c r="I223" s="6"/>
      <c r="J223" s="6"/>
      <c r="K223" s="6"/>
    </row>
    <row r="224" spans="8:11" x14ac:dyDescent="0.2">
      <c r="H224" s="6"/>
      <c r="I224" s="6"/>
      <c r="J224" s="6"/>
      <c r="K224" s="6"/>
    </row>
    <row r="225" spans="8:11" x14ac:dyDescent="0.2">
      <c r="H225" s="6"/>
      <c r="I225" s="6"/>
      <c r="J225" s="6"/>
      <c r="K225" s="6"/>
    </row>
    <row r="226" spans="8:11" x14ac:dyDescent="0.2">
      <c r="H226" s="6"/>
      <c r="I226" s="6"/>
      <c r="J226" s="6"/>
      <c r="K226" s="6"/>
    </row>
    <row r="227" spans="8:11" x14ac:dyDescent="0.2">
      <c r="H227" s="6"/>
      <c r="I227" s="6"/>
      <c r="J227" s="6"/>
      <c r="K227" s="6"/>
    </row>
    <row r="228" spans="8:11" x14ac:dyDescent="0.2">
      <c r="H228" s="6"/>
      <c r="I228" s="6"/>
      <c r="J228" s="6"/>
      <c r="K228" s="6"/>
    </row>
    <row r="229" spans="8:11" x14ac:dyDescent="0.2">
      <c r="H229" s="6"/>
      <c r="I229" s="6"/>
      <c r="J229" s="6"/>
      <c r="K229" s="6"/>
    </row>
    <row r="230" spans="8:11" x14ac:dyDescent="0.2">
      <c r="H230" s="6"/>
      <c r="I230" s="6"/>
      <c r="J230" s="6"/>
      <c r="K230" s="6"/>
    </row>
    <row r="231" spans="8:11" x14ac:dyDescent="0.2">
      <c r="H231" s="6"/>
      <c r="I231" s="6"/>
      <c r="J231" s="6"/>
      <c r="K231" s="6"/>
    </row>
    <row r="232" spans="8:11" x14ac:dyDescent="0.2">
      <c r="H232" s="6"/>
      <c r="I232" s="6"/>
      <c r="J232" s="6"/>
      <c r="K232" s="6"/>
    </row>
    <row r="233" spans="8:11" x14ac:dyDescent="0.2">
      <c r="H233" s="6"/>
      <c r="I233" s="6"/>
      <c r="J233" s="6"/>
      <c r="K233" s="6"/>
    </row>
    <row r="234" spans="8:11" x14ac:dyDescent="0.2">
      <c r="H234" s="6"/>
      <c r="I234" s="6"/>
      <c r="J234" s="6"/>
      <c r="K234" s="6"/>
    </row>
    <row r="235" spans="8:11" x14ac:dyDescent="0.2">
      <c r="H235" s="6"/>
      <c r="I235" s="6"/>
      <c r="J235" s="6"/>
      <c r="K235" s="6"/>
    </row>
    <row r="236" spans="8:11" x14ac:dyDescent="0.2">
      <c r="H236" s="6"/>
      <c r="I236" s="6"/>
      <c r="J236" s="6"/>
      <c r="K236" s="6"/>
    </row>
    <row r="237" spans="8:11" x14ac:dyDescent="0.2">
      <c r="H237" s="6"/>
      <c r="I237" s="6"/>
      <c r="J237" s="6"/>
      <c r="K237" s="6"/>
    </row>
    <row r="238" spans="8:11" x14ac:dyDescent="0.2">
      <c r="H238" s="6"/>
      <c r="I238" s="6"/>
      <c r="J238" s="6"/>
      <c r="K238" s="6"/>
    </row>
    <row r="239" spans="8:11" x14ac:dyDescent="0.2">
      <c r="H239" s="6"/>
      <c r="I239" s="6"/>
      <c r="J239" s="6"/>
      <c r="K239" s="6"/>
    </row>
    <row r="240" spans="8:11" x14ac:dyDescent="0.2">
      <c r="H240" s="6"/>
      <c r="I240" s="6"/>
      <c r="J240" s="6"/>
      <c r="K240" s="6"/>
    </row>
    <row r="241" spans="8:11" x14ac:dyDescent="0.2">
      <c r="H241" s="6"/>
      <c r="I241" s="6"/>
      <c r="J241" s="6"/>
      <c r="K241" s="6"/>
    </row>
    <row r="242" spans="8:11" x14ac:dyDescent="0.2">
      <c r="H242" s="6"/>
      <c r="I242" s="6"/>
      <c r="J242" s="6"/>
      <c r="K242" s="6"/>
    </row>
    <row r="243" spans="8:11" x14ac:dyDescent="0.2">
      <c r="H243" s="6"/>
      <c r="I243" s="6"/>
      <c r="J243" s="6"/>
      <c r="K243" s="6"/>
    </row>
    <row r="244" spans="8:11" x14ac:dyDescent="0.2">
      <c r="H244" s="6"/>
      <c r="I244" s="6"/>
      <c r="J244" s="6"/>
      <c r="K244" s="6"/>
    </row>
    <row r="245" spans="8:11" x14ac:dyDescent="0.2">
      <c r="H245" s="6"/>
      <c r="I245" s="6"/>
      <c r="J245" s="6"/>
      <c r="K245" s="6"/>
    </row>
    <row r="246" spans="8:11" x14ac:dyDescent="0.2">
      <c r="H246" s="6"/>
      <c r="I246" s="6"/>
      <c r="J246" s="6"/>
      <c r="K246" s="6"/>
    </row>
    <row r="247" spans="8:11" x14ac:dyDescent="0.2">
      <c r="H247" s="6"/>
      <c r="I247" s="6"/>
      <c r="J247" s="6"/>
      <c r="K247" s="6"/>
    </row>
    <row r="248" spans="8:11" x14ac:dyDescent="0.2">
      <c r="H248" s="6"/>
      <c r="I248" s="6"/>
      <c r="J248" s="6"/>
      <c r="K248" s="6"/>
    </row>
    <row r="249" spans="8:11" x14ac:dyDescent="0.2">
      <c r="H249" s="6"/>
      <c r="I249" s="6"/>
      <c r="J249" s="6"/>
      <c r="K249" s="6"/>
    </row>
    <row r="250" spans="8:11" x14ac:dyDescent="0.2">
      <c r="H250" s="6"/>
      <c r="I250" s="6"/>
      <c r="J250" s="6"/>
      <c r="K250" s="6"/>
    </row>
    <row r="251" spans="8:11" x14ac:dyDescent="0.2">
      <c r="H251" s="6"/>
      <c r="I251" s="6"/>
      <c r="J251" s="6"/>
      <c r="K251" s="6"/>
    </row>
    <row r="252" spans="8:11" x14ac:dyDescent="0.2">
      <c r="H252" s="6"/>
      <c r="I252" s="6"/>
      <c r="J252" s="6"/>
      <c r="K252" s="6"/>
    </row>
    <row r="253" spans="8:11" x14ac:dyDescent="0.2">
      <c r="H253" s="6"/>
      <c r="I253" s="6"/>
      <c r="J253" s="6"/>
      <c r="K253" s="6"/>
    </row>
    <row r="254" spans="8:11" x14ac:dyDescent="0.2">
      <c r="H254" s="6"/>
      <c r="I254" s="6"/>
      <c r="J254" s="6"/>
      <c r="K254" s="6"/>
    </row>
    <row r="255" spans="8:11" x14ac:dyDescent="0.2">
      <c r="H255" s="6"/>
      <c r="I255" s="6"/>
      <c r="J255" s="6"/>
      <c r="K255" s="6"/>
    </row>
    <row r="256" spans="8:11" x14ac:dyDescent="0.2">
      <c r="H256" s="6"/>
      <c r="I256" s="6"/>
      <c r="J256" s="6"/>
      <c r="K256" s="6"/>
    </row>
    <row r="257" spans="8:11" x14ac:dyDescent="0.2">
      <c r="H257" s="6"/>
      <c r="I257" s="6"/>
      <c r="J257" s="6"/>
      <c r="K257" s="6"/>
    </row>
    <row r="258" spans="8:11" x14ac:dyDescent="0.2">
      <c r="H258" s="6"/>
      <c r="I258" s="6"/>
      <c r="J258" s="6"/>
      <c r="K258" s="6"/>
    </row>
    <row r="259" spans="8:11" x14ac:dyDescent="0.2">
      <c r="H259" s="6"/>
      <c r="I259" s="6"/>
      <c r="J259" s="6"/>
      <c r="K259" s="6"/>
    </row>
    <row r="260" spans="8:11" x14ac:dyDescent="0.2">
      <c r="H260" s="6"/>
      <c r="I260" s="6"/>
      <c r="J260" s="6"/>
      <c r="K260" s="6"/>
    </row>
    <row r="261" spans="8:11" x14ac:dyDescent="0.2">
      <c r="H261" s="6"/>
      <c r="I261" s="6"/>
      <c r="J261" s="6"/>
      <c r="K261" s="6"/>
    </row>
    <row r="262" spans="8:11" x14ac:dyDescent="0.2">
      <c r="H262" s="6"/>
      <c r="I262" s="6"/>
      <c r="J262" s="6"/>
      <c r="K262" s="6"/>
    </row>
    <row r="263" spans="8:11" x14ac:dyDescent="0.2">
      <c r="H263" s="6"/>
      <c r="I263" s="6"/>
      <c r="J263" s="6"/>
      <c r="K263" s="6"/>
    </row>
    <row r="264" spans="8:11" x14ac:dyDescent="0.2">
      <c r="H264" s="6"/>
      <c r="I264" s="6"/>
      <c r="J264" s="6"/>
      <c r="K264" s="6"/>
    </row>
    <row r="265" spans="8:11" x14ac:dyDescent="0.2">
      <c r="H265" s="6"/>
      <c r="I265" s="6"/>
      <c r="J265" s="6"/>
      <c r="K265" s="6"/>
    </row>
    <row r="266" spans="8:11" x14ac:dyDescent="0.2">
      <c r="H266" s="6"/>
      <c r="I266" s="6"/>
      <c r="J266" s="6"/>
      <c r="K266" s="6"/>
    </row>
    <row r="267" spans="8:11" x14ac:dyDescent="0.2">
      <c r="H267" s="6"/>
      <c r="I267" s="6"/>
      <c r="J267" s="6"/>
      <c r="K267" s="6"/>
    </row>
    <row r="268" spans="8:11" x14ac:dyDescent="0.2">
      <c r="H268" s="6"/>
      <c r="I268" s="6"/>
      <c r="J268" s="6"/>
      <c r="K268" s="6"/>
    </row>
    <row r="269" spans="8:11" x14ac:dyDescent="0.2">
      <c r="H269" s="6"/>
      <c r="I269" s="6"/>
      <c r="J269" s="6"/>
      <c r="K269" s="6"/>
    </row>
    <row r="270" spans="8:11" x14ac:dyDescent="0.2">
      <c r="H270" s="6"/>
      <c r="I270" s="6"/>
      <c r="J270" s="6"/>
      <c r="K270" s="6"/>
    </row>
    <row r="271" spans="8:11" x14ac:dyDescent="0.2">
      <c r="H271" s="6"/>
      <c r="I271" s="6"/>
      <c r="J271" s="6"/>
      <c r="K271" s="6"/>
    </row>
    <row r="272" spans="8:11" x14ac:dyDescent="0.2">
      <c r="H272" s="6"/>
      <c r="I272" s="6"/>
      <c r="J272" s="6"/>
      <c r="K272" s="6"/>
    </row>
    <row r="273" spans="8:11" x14ac:dyDescent="0.2">
      <c r="H273" s="6"/>
      <c r="I273" s="6"/>
      <c r="J273" s="6"/>
      <c r="K273" s="6"/>
    </row>
    <row r="274" spans="8:11" x14ac:dyDescent="0.2">
      <c r="H274" s="6"/>
      <c r="I274" s="6"/>
      <c r="J274" s="6"/>
      <c r="K274" s="6"/>
    </row>
    <row r="275" spans="8:11" x14ac:dyDescent="0.2">
      <c r="H275" s="6"/>
      <c r="I275" s="6"/>
      <c r="J275" s="6"/>
      <c r="K275" s="6"/>
    </row>
    <row r="276" spans="8:11" x14ac:dyDescent="0.2">
      <c r="H276" s="6"/>
      <c r="I276" s="6"/>
      <c r="J276" s="6"/>
      <c r="K276" s="6"/>
    </row>
    <row r="277" spans="8:11" x14ac:dyDescent="0.2">
      <c r="H277" s="6"/>
      <c r="I277" s="6"/>
      <c r="J277" s="6"/>
      <c r="K277" s="6"/>
    </row>
    <row r="278" spans="8:11" x14ac:dyDescent="0.2">
      <c r="H278" s="6"/>
      <c r="I278" s="6"/>
      <c r="J278" s="6"/>
      <c r="K278" s="6"/>
    </row>
    <row r="279" spans="8:11" x14ac:dyDescent="0.2">
      <c r="H279" s="6"/>
      <c r="I279" s="6"/>
      <c r="J279" s="6"/>
      <c r="K279" s="6"/>
    </row>
    <row r="280" spans="8:11" x14ac:dyDescent="0.2">
      <c r="H280" s="6"/>
      <c r="I280" s="6"/>
      <c r="J280" s="6"/>
      <c r="K280" s="6"/>
    </row>
    <row r="281" spans="8:11" x14ac:dyDescent="0.2">
      <c r="H281" s="6"/>
      <c r="I281" s="6"/>
      <c r="J281" s="6"/>
      <c r="K281" s="6"/>
    </row>
    <row r="282" spans="8:11" x14ac:dyDescent="0.2">
      <c r="H282" s="6"/>
      <c r="I282" s="6"/>
      <c r="J282" s="6"/>
      <c r="K282" s="6"/>
    </row>
    <row r="283" spans="8:11" x14ac:dyDescent="0.2">
      <c r="H283" s="6"/>
      <c r="I283" s="6"/>
      <c r="J283" s="6"/>
      <c r="K283" s="6"/>
    </row>
    <row r="284" spans="8:11" x14ac:dyDescent="0.2">
      <c r="H284" s="6"/>
      <c r="I284" s="6"/>
      <c r="J284" s="6"/>
      <c r="K284" s="6"/>
    </row>
    <row r="285" spans="8:11" x14ac:dyDescent="0.2">
      <c r="H285" s="6"/>
      <c r="I285" s="6"/>
      <c r="J285" s="6"/>
      <c r="K285" s="6"/>
    </row>
    <row r="286" spans="8:11" x14ac:dyDescent="0.2">
      <c r="H286" s="6"/>
      <c r="I286" s="6"/>
      <c r="J286" s="6"/>
      <c r="K286" s="6"/>
    </row>
    <row r="287" spans="8:11" x14ac:dyDescent="0.2">
      <c r="H287" s="6"/>
      <c r="I287" s="6"/>
      <c r="J287" s="6"/>
      <c r="K287" s="6"/>
    </row>
    <row r="288" spans="8:11" x14ac:dyDescent="0.2">
      <c r="H288" s="6"/>
      <c r="I288" s="6"/>
      <c r="J288" s="6"/>
      <c r="K288" s="6"/>
    </row>
    <row r="289" spans="8:11" x14ac:dyDescent="0.2">
      <c r="H289" s="6"/>
      <c r="I289" s="6"/>
      <c r="J289" s="6"/>
      <c r="K289" s="6"/>
    </row>
    <row r="290" spans="8:11" x14ac:dyDescent="0.2">
      <c r="H290" s="6"/>
      <c r="I290" s="6"/>
      <c r="J290" s="6"/>
      <c r="K290" s="6"/>
    </row>
    <row r="291" spans="8:11" x14ac:dyDescent="0.2">
      <c r="H291" s="6"/>
      <c r="I291" s="6"/>
      <c r="J291" s="6"/>
      <c r="K291" s="6"/>
    </row>
    <row r="292" spans="8:11" x14ac:dyDescent="0.2">
      <c r="H292" s="6"/>
      <c r="I292" s="6"/>
      <c r="J292" s="6"/>
      <c r="K292" s="6"/>
    </row>
    <row r="293" spans="8:11" x14ac:dyDescent="0.2">
      <c r="H293" s="6"/>
      <c r="I293" s="6"/>
      <c r="J293" s="6"/>
      <c r="K293" s="6"/>
    </row>
    <row r="294" spans="8:11" x14ac:dyDescent="0.2">
      <c r="H294" s="6"/>
      <c r="I294" s="6"/>
      <c r="J294" s="6"/>
      <c r="K294" s="6"/>
    </row>
    <row r="295" spans="8:11" x14ac:dyDescent="0.2">
      <c r="H295" s="6"/>
      <c r="I295" s="6"/>
      <c r="J295" s="6"/>
      <c r="K295" s="6"/>
    </row>
    <row r="296" spans="8:11" x14ac:dyDescent="0.2">
      <c r="H296" s="6"/>
      <c r="I296" s="6"/>
      <c r="J296" s="6"/>
      <c r="K296" s="6"/>
    </row>
    <row r="297" spans="8:11" x14ac:dyDescent="0.2">
      <c r="H297" s="6"/>
      <c r="I297" s="6"/>
      <c r="J297" s="6"/>
      <c r="K297" s="6"/>
    </row>
    <row r="298" spans="8:11" x14ac:dyDescent="0.2">
      <c r="H298" s="6"/>
      <c r="I298" s="6"/>
      <c r="J298" s="6"/>
      <c r="K298" s="6"/>
    </row>
    <row r="299" spans="8:11" x14ac:dyDescent="0.2">
      <c r="H299" s="6"/>
      <c r="I299" s="6"/>
      <c r="J299" s="6"/>
      <c r="K299" s="6"/>
    </row>
    <row r="300" spans="8:11" x14ac:dyDescent="0.2">
      <c r="H300" s="6"/>
      <c r="I300" s="6"/>
      <c r="J300" s="6"/>
      <c r="K300" s="6"/>
    </row>
    <row r="301" spans="8:11" x14ac:dyDescent="0.2">
      <c r="H301" s="6"/>
      <c r="I301" s="6"/>
      <c r="J301" s="6"/>
      <c r="K301" s="6"/>
    </row>
    <row r="302" spans="8:11" x14ac:dyDescent="0.2">
      <c r="H302" s="6"/>
      <c r="I302" s="6"/>
      <c r="J302" s="6"/>
      <c r="K302" s="6"/>
    </row>
    <row r="303" spans="8:11" x14ac:dyDescent="0.2">
      <c r="H303" s="6"/>
      <c r="I303" s="6"/>
      <c r="J303" s="6"/>
      <c r="K303" s="6"/>
    </row>
    <row r="304" spans="8:11" x14ac:dyDescent="0.2">
      <c r="H304" s="6"/>
      <c r="I304" s="6"/>
      <c r="J304" s="6"/>
      <c r="K304" s="6"/>
    </row>
    <row r="305" spans="8:11" x14ac:dyDescent="0.2">
      <c r="H305" s="6"/>
      <c r="I305" s="6"/>
      <c r="J305" s="6"/>
      <c r="K305" s="6"/>
    </row>
    <row r="306" spans="8:11" x14ac:dyDescent="0.2">
      <c r="H306" s="6"/>
      <c r="I306" s="6"/>
      <c r="J306" s="6"/>
      <c r="K306" s="6"/>
    </row>
    <row r="307" spans="8:11" x14ac:dyDescent="0.2">
      <c r="H307" s="6"/>
      <c r="I307" s="6"/>
      <c r="J307" s="6"/>
      <c r="K307" s="6"/>
    </row>
    <row r="308" spans="8:11" x14ac:dyDescent="0.2">
      <c r="H308" s="6"/>
      <c r="I308" s="6"/>
      <c r="J308" s="6"/>
      <c r="K308" s="6"/>
    </row>
    <row r="309" spans="8:11" x14ac:dyDescent="0.2">
      <c r="H309" s="6"/>
      <c r="I309" s="6"/>
      <c r="J309" s="6"/>
      <c r="K309" s="6"/>
    </row>
    <row r="310" spans="8:11" x14ac:dyDescent="0.2">
      <c r="H310" s="6"/>
      <c r="I310" s="6"/>
      <c r="J310" s="6"/>
      <c r="K310" s="6"/>
    </row>
    <row r="311" spans="8:11" x14ac:dyDescent="0.2">
      <c r="H311" s="6"/>
      <c r="I311" s="6"/>
      <c r="J311" s="6"/>
      <c r="K311" s="6"/>
    </row>
    <row r="312" spans="8:11" x14ac:dyDescent="0.2">
      <c r="H312" s="6"/>
      <c r="I312" s="6"/>
      <c r="J312" s="6"/>
      <c r="K312" s="6"/>
    </row>
    <row r="313" spans="8:11" x14ac:dyDescent="0.2">
      <c r="H313" s="6"/>
      <c r="I313" s="6"/>
      <c r="J313" s="6"/>
      <c r="K313" s="6"/>
    </row>
    <row r="314" spans="8:11" x14ac:dyDescent="0.2">
      <c r="H314" s="6"/>
      <c r="I314" s="6"/>
      <c r="J314" s="6"/>
      <c r="K314" s="6"/>
    </row>
    <row r="315" spans="8:11" x14ac:dyDescent="0.2">
      <c r="H315" s="6"/>
      <c r="I315" s="6"/>
      <c r="J315" s="6"/>
      <c r="K315" s="6"/>
    </row>
    <row r="316" spans="8:11" x14ac:dyDescent="0.2">
      <c r="H316" s="6"/>
      <c r="I316" s="6"/>
      <c r="J316" s="6"/>
      <c r="K316" s="6"/>
    </row>
    <row r="317" spans="8:11" x14ac:dyDescent="0.2">
      <c r="H317" s="6"/>
      <c r="I317" s="6"/>
      <c r="J317" s="6"/>
      <c r="K317" s="6"/>
    </row>
    <row r="318" spans="8:11" x14ac:dyDescent="0.2">
      <c r="H318" s="6"/>
      <c r="I318" s="6"/>
      <c r="J318" s="6"/>
      <c r="K318" s="6"/>
    </row>
    <row r="319" spans="8:11" x14ac:dyDescent="0.2">
      <c r="H319" s="6"/>
      <c r="I319" s="6"/>
      <c r="J319" s="6"/>
      <c r="K319" s="6"/>
    </row>
    <row r="320" spans="8:11" x14ac:dyDescent="0.2">
      <c r="H320" s="6"/>
      <c r="I320" s="6"/>
      <c r="J320" s="6"/>
      <c r="K320" s="6"/>
    </row>
    <row r="321" spans="8:11" x14ac:dyDescent="0.2">
      <c r="H321" s="6"/>
      <c r="I321" s="6"/>
      <c r="J321" s="6"/>
      <c r="K321" s="6"/>
    </row>
    <row r="322" spans="8:11" x14ac:dyDescent="0.2">
      <c r="H322" s="6"/>
      <c r="I322" s="6"/>
      <c r="J322" s="6"/>
      <c r="K322" s="6"/>
    </row>
    <row r="323" spans="8:11" x14ac:dyDescent="0.2">
      <c r="H323" s="6"/>
      <c r="I323" s="6"/>
      <c r="J323" s="6"/>
      <c r="K323" s="6"/>
    </row>
    <row r="324" spans="8:11" x14ac:dyDescent="0.2">
      <c r="H324" s="6"/>
      <c r="I324" s="6"/>
      <c r="J324" s="6"/>
      <c r="K324" s="6"/>
    </row>
    <row r="325" spans="8:11" x14ac:dyDescent="0.2">
      <c r="H325" s="6"/>
      <c r="I325" s="6"/>
      <c r="J325" s="6"/>
      <c r="K325" s="6"/>
    </row>
    <row r="326" spans="8:11" x14ac:dyDescent="0.2">
      <c r="H326" s="6"/>
      <c r="I326" s="6"/>
      <c r="J326" s="6"/>
      <c r="K326" s="6"/>
    </row>
    <row r="327" spans="8:11" x14ac:dyDescent="0.2">
      <c r="H327" s="6"/>
      <c r="I327" s="6"/>
      <c r="J327" s="6"/>
      <c r="K327" s="6"/>
    </row>
    <row r="328" spans="8:11" x14ac:dyDescent="0.2">
      <c r="H328" s="6"/>
      <c r="I328" s="6"/>
      <c r="J328" s="6"/>
      <c r="K328" s="6"/>
    </row>
    <row r="329" spans="8:11" x14ac:dyDescent="0.2">
      <c r="H329" s="6"/>
      <c r="I329" s="6"/>
      <c r="J329" s="6"/>
      <c r="K329" s="6"/>
    </row>
    <row r="330" spans="8:11" x14ac:dyDescent="0.2">
      <c r="H330" s="6"/>
      <c r="I330" s="6"/>
      <c r="J330" s="6"/>
      <c r="K330" s="6"/>
    </row>
    <row r="331" spans="8:11" x14ac:dyDescent="0.2">
      <c r="H331" s="6"/>
      <c r="I331" s="6"/>
      <c r="J331" s="6"/>
      <c r="K331" s="6"/>
    </row>
    <row r="332" spans="8:11" x14ac:dyDescent="0.2">
      <c r="H332" s="6"/>
      <c r="I332" s="6"/>
      <c r="J332" s="6"/>
      <c r="K332" s="6"/>
    </row>
    <row r="333" spans="8:11" x14ac:dyDescent="0.2">
      <c r="H333" s="6"/>
      <c r="I333" s="6"/>
      <c r="J333" s="6"/>
      <c r="K333" s="6"/>
    </row>
    <row r="334" spans="8:11" x14ac:dyDescent="0.2">
      <c r="H334" s="6"/>
      <c r="I334" s="6"/>
      <c r="J334" s="6"/>
      <c r="K334" s="6"/>
    </row>
    <row r="335" spans="8:11" x14ac:dyDescent="0.2">
      <c r="H335" s="6"/>
      <c r="I335" s="6"/>
      <c r="J335" s="6"/>
      <c r="K335" s="6"/>
    </row>
    <row r="336" spans="8:11" x14ac:dyDescent="0.2">
      <c r="H336" s="6"/>
      <c r="I336" s="6"/>
      <c r="J336" s="6"/>
      <c r="K336" s="6"/>
    </row>
    <row r="337" spans="8:11" x14ac:dyDescent="0.2">
      <c r="H337" s="6"/>
      <c r="I337" s="6"/>
      <c r="J337" s="6"/>
      <c r="K337" s="6"/>
    </row>
    <row r="338" spans="8:11" x14ac:dyDescent="0.2">
      <c r="H338" s="6"/>
      <c r="I338" s="6"/>
      <c r="J338" s="6"/>
      <c r="K338" s="6"/>
    </row>
    <row r="339" spans="8:11" x14ac:dyDescent="0.2">
      <c r="H339" s="6"/>
      <c r="I339" s="6"/>
      <c r="J339" s="6"/>
      <c r="K339" s="6"/>
    </row>
    <row r="340" spans="8:11" x14ac:dyDescent="0.2">
      <c r="H340" s="6"/>
      <c r="I340" s="6"/>
      <c r="J340" s="6"/>
      <c r="K340" s="6"/>
    </row>
    <row r="341" spans="8:11" x14ac:dyDescent="0.2">
      <c r="H341" s="6"/>
      <c r="I341" s="6"/>
      <c r="J341" s="6"/>
      <c r="K341" s="6"/>
    </row>
    <row r="342" spans="8:11" x14ac:dyDescent="0.2">
      <c r="H342" s="6"/>
      <c r="I342" s="6"/>
      <c r="J342" s="6"/>
      <c r="K342" s="6"/>
    </row>
    <row r="343" spans="8:11" x14ac:dyDescent="0.2">
      <c r="H343" s="6"/>
      <c r="I343" s="6"/>
      <c r="J343" s="6"/>
      <c r="K343" s="6"/>
    </row>
    <row r="344" spans="8:11" x14ac:dyDescent="0.2">
      <c r="H344" s="6"/>
      <c r="I344" s="6"/>
      <c r="J344" s="6"/>
      <c r="K344" s="6"/>
    </row>
    <row r="345" spans="8:11" x14ac:dyDescent="0.2">
      <c r="H345" s="6"/>
      <c r="I345" s="6"/>
      <c r="J345" s="6"/>
      <c r="K345" s="6"/>
    </row>
    <row r="346" spans="8:11" x14ac:dyDescent="0.2">
      <c r="H346" s="6"/>
      <c r="I346" s="6"/>
      <c r="J346" s="6"/>
      <c r="K346" s="6"/>
    </row>
    <row r="347" spans="8:11" x14ac:dyDescent="0.2">
      <c r="H347" s="6"/>
      <c r="I347" s="6"/>
      <c r="J347" s="6"/>
      <c r="K347" s="6"/>
    </row>
    <row r="348" spans="8:11" x14ac:dyDescent="0.2">
      <c r="H348" s="6"/>
      <c r="I348" s="6"/>
      <c r="J348" s="6"/>
      <c r="K348" s="6"/>
    </row>
    <row r="349" spans="8:11" x14ac:dyDescent="0.2">
      <c r="H349" s="6"/>
      <c r="I349" s="6"/>
      <c r="J349" s="6"/>
      <c r="K349" s="6"/>
    </row>
    <row r="350" spans="8:11" x14ac:dyDescent="0.2">
      <c r="H350" s="6"/>
      <c r="I350" s="6"/>
      <c r="J350" s="6"/>
      <c r="K350" s="6"/>
    </row>
    <row r="351" spans="8:11" x14ac:dyDescent="0.2">
      <c r="H351" s="6"/>
      <c r="I351" s="6"/>
      <c r="J351" s="6"/>
      <c r="K351" s="6"/>
    </row>
    <row r="352" spans="8:11" x14ac:dyDescent="0.2">
      <c r="H352" s="6"/>
      <c r="I352" s="6"/>
      <c r="J352" s="6"/>
      <c r="K352" s="6"/>
    </row>
    <row r="353" spans="8:11" x14ac:dyDescent="0.2">
      <c r="H353" s="6"/>
      <c r="I353" s="6"/>
      <c r="J353" s="6"/>
      <c r="K353" s="6"/>
    </row>
    <row r="354" spans="8:11" x14ac:dyDescent="0.2">
      <c r="H354" s="6"/>
      <c r="I354" s="6"/>
      <c r="J354" s="6"/>
      <c r="K354" s="6"/>
    </row>
    <row r="355" spans="8:11" x14ac:dyDescent="0.2">
      <c r="H355" s="6"/>
      <c r="I355" s="6"/>
      <c r="J355" s="6"/>
      <c r="K355" s="6"/>
    </row>
    <row r="356" spans="8:11" x14ac:dyDescent="0.2">
      <c r="H356" s="6"/>
      <c r="I356" s="6"/>
      <c r="J356" s="6"/>
      <c r="K356" s="6"/>
    </row>
    <row r="357" spans="8:11" x14ac:dyDescent="0.2">
      <c r="H357" s="6"/>
      <c r="I357" s="6"/>
      <c r="J357" s="6"/>
      <c r="K357" s="6"/>
    </row>
    <row r="358" spans="8:11" x14ac:dyDescent="0.2">
      <c r="H358" s="6"/>
      <c r="I358" s="6"/>
      <c r="J358" s="6"/>
      <c r="K358" s="6"/>
    </row>
    <row r="359" spans="8:11" x14ac:dyDescent="0.2">
      <c r="H359" s="6"/>
      <c r="I359" s="6"/>
      <c r="J359" s="6"/>
      <c r="K359" s="6"/>
    </row>
    <row r="360" spans="8:11" x14ac:dyDescent="0.2">
      <c r="H360" s="6"/>
      <c r="I360" s="6"/>
      <c r="J360" s="6"/>
      <c r="K360" s="6"/>
    </row>
    <row r="361" spans="8:11" x14ac:dyDescent="0.2">
      <c r="H361" s="6"/>
      <c r="I361" s="6"/>
      <c r="J361" s="6"/>
      <c r="K361" s="6"/>
    </row>
    <row r="362" spans="8:11" x14ac:dyDescent="0.2">
      <c r="H362" s="6"/>
      <c r="I362" s="6"/>
      <c r="J362" s="6"/>
      <c r="K362" s="6"/>
    </row>
    <row r="363" spans="8:11" x14ac:dyDescent="0.2">
      <c r="H363" s="6"/>
      <c r="I363" s="6"/>
      <c r="J363" s="6"/>
      <c r="K363" s="6"/>
    </row>
    <row r="364" spans="8:11" x14ac:dyDescent="0.2">
      <c r="H364" s="6"/>
      <c r="I364" s="6"/>
      <c r="J364" s="6"/>
      <c r="K364" s="6"/>
    </row>
    <row r="365" spans="8:11" x14ac:dyDescent="0.2">
      <c r="H365" s="6"/>
      <c r="I365" s="6"/>
      <c r="J365" s="6"/>
      <c r="K365" s="6"/>
    </row>
    <row r="366" spans="8:11" x14ac:dyDescent="0.2">
      <c r="H366" s="6"/>
      <c r="I366" s="6"/>
      <c r="J366" s="6"/>
      <c r="K366" s="6"/>
    </row>
    <row r="367" spans="8:11" x14ac:dyDescent="0.2">
      <c r="H367" s="6"/>
      <c r="I367" s="6"/>
      <c r="J367" s="6"/>
      <c r="K367" s="6"/>
    </row>
    <row r="368" spans="8:11" x14ac:dyDescent="0.2">
      <c r="H368" s="6"/>
      <c r="I368" s="6"/>
      <c r="J368" s="6"/>
      <c r="K368" s="6"/>
    </row>
    <row r="369" spans="8:11" x14ac:dyDescent="0.2">
      <c r="H369" s="6"/>
      <c r="I369" s="6"/>
      <c r="J369" s="6"/>
      <c r="K369" s="6"/>
    </row>
    <row r="370" spans="8:11" x14ac:dyDescent="0.2">
      <c r="H370" s="6"/>
      <c r="I370" s="6"/>
      <c r="J370" s="6"/>
      <c r="K370" s="6"/>
    </row>
    <row r="371" spans="8:11" x14ac:dyDescent="0.2">
      <c r="H371" s="6"/>
      <c r="I371" s="6"/>
      <c r="J371" s="6"/>
      <c r="K371" s="6"/>
    </row>
    <row r="372" spans="8:11" x14ac:dyDescent="0.2">
      <c r="H372" s="6"/>
      <c r="I372" s="6"/>
      <c r="J372" s="6"/>
      <c r="K372" s="6"/>
    </row>
    <row r="373" spans="8:11" x14ac:dyDescent="0.2">
      <c r="H373" s="6"/>
      <c r="I373" s="6"/>
      <c r="J373" s="6"/>
      <c r="K373" s="6"/>
    </row>
    <row r="374" spans="8:11" x14ac:dyDescent="0.2">
      <c r="H374" s="6"/>
      <c r="I374" s="6"/>
      <c r="J374" s="6"/>
      <c r="K374" s="6"/>
    </row>
    <row r="375" spans="8:11" x14ac:dyDescent="0.2">
      <c r="H375" s="6"/>
      <c r="I375" s="6"/>
      <c r="J375" s="6"/>
      <c r="K375" s="6"/>
    </row>
    <row r="376" spans="8:11" x14ac:dyDescent="0.2">
      <c r="H376" s="6"/>
      <c r="I376" s="6"/>
      <c r="J376" s="6"/>
      <c r="K376" s="6"/>
    </row>
    <row r="377" spans="8:11" x14ac:dyDescent="0.2">
      <c r="H377" s="6"/>
      <c r="I377" s="6"/>
      <c r="J377" s="6"/>
      <c r="K377" s="6"/>
    </row>
    <row r="378" spans="8:11" x14ac:dyDescent="0.2">
      <c r="H378" s="6"/>
      <c r="I378" s="6"/>
      <c r="J378" s="6"/>
      <c r="K378" s="6"/>
    </row>
    <row r="379" spans="8:11" x14ac:dyDescent="0.2">
      <c r="H379" s="6"/>
      <c r="I379" s="6"/>
      <c r="J379" s="6"/>
      <c r="K379" s="6"/>
    </row>
    <row r="380" spans="8:11" x14ac:dyDescent="0.2">
      <c r="H380" s="6"/>
      <c r="I380" s="6"/>
      <c r="J380" s="6"/>
      <c r="K380" s="6"/>
    </row>
    <row r="381" spans="8:11" x14ac:dyDescent="0.2">
      <c r="H381" s="6"/>
      <c r="I381" s="6"/>
      <c r="J381" s="6"/>
      <c r="K381" s="6"/>
    </row>
    <row r="382" spans="8:11" x14ac:dyDescent="0.2">
      <c r="H382" s="6"/>
      <c r="I382" s="6"/>
      <c r="J382" s="6"/>
      <c r="K382" s="6"/>
    </row>
    <row r="383" spans="8:11" x14ac:dyDescent="0.2">
      <c r="H383" s="6"/>
      <c r="I383" s="6"/>
      <c r="J383" s="6"/>
      <c r="K383" s="6"/>
    </row>
    <row r="384" spans="8:11" x14ac:dyDescent="0.2">
      <c r="H384" s="6"/>
      <c r="I384" s="6"/>
      <c r="J384" s="6"/>
      <c r="K384" s="6"/>
    </row>
    <row r="385" spans="8:11" x14ac:dyDescent="0.2">
      <c r="H385" s="6"/>
      <c r="I385" s="6"/>
      <c r="J385" s="6"/>
      <c r="K385" s="6"/>
    </row>
    <row r="386" spans="8:11" x14ac:dyDescent="0.2">
      <c r="H386" s="6"/>
      <c r="I386" s="6"/>
      <c r="J386" s="6"/>
      <c r="K386" s="6"/>
    </row>
    <row r="387" spans="8:11" x14ac:dyDescent="0.2">
      <c r="H387" s="6"/>
      <c r="I387" s="6"/>
      <c r="J387" s="6"/>
      <c r="K387" s="6"/>
    </row>
    <row r="388" spans="8:11" x14ac:dyDescent="0.2">
      <c r="H388" s="6"/>
      <c r="I388" s="6"/>
      <c r="J388" s="6"/>
      <c r="K388" s="6"/>
    </row>
    <row r="389" spans="8:11" x14ac:dyDescent="0.2">
      <c r="H389" s="6"/>
      <c r="I389" s="6"/>
      <c r="J389" s="6"/>
      <c r="K389" s="6"/>
    </row>
    <row r="390" spans="8:11" x14ac:dyDescent="0.2">
      <c r="H390" s="6"/>
      <c r="I390" s="6"/>
      <c r="J390" s="6"/>
      <c r="K390" s="6"/>
    </row>
    <row r="391" spans="8:11" x14ac:dyDescent="0.2">
      <c r="H391" s="6"/>
      <c r="I391" s="6"/>
      <c r="J391" s="6"/>
      <c r="K391" s="6"/>
    </row>
    <row r="392" spans="8:11" x14ac:dyDescent="0.2">
      <c r="H392" s="6"/>
      <c r="I392" s="6"/>
      <c r="J392" s="6"/>
      <c r="K392" s="6"/>
    </row>
    <row r="393" spans="8:11" x14ac:dyDescent="0.2">
      <c r="H393" s="6"/>
      <c r="I393" s="6"/>
      <c r="J393" s="6"/>
      <c r="K393" s="6"/>
    </row>
    <row r="394" spans="8:11" x14ac:dyDescent="0.2">
      <c r="H394" s="6"/>
      <c r="I394" s="6"/>
      <c r="J394" s="6"/>
      <c r="K394" s="6"/>
    </row>
    <row r="395" spans="8:11" x14ac:dyDescent="0.2">
      <c r="H395" s="6"/>
      <c r="I395" s="6"/>
      <c r="J395" s="6"/>
      <c r="K395" s="6"/>
    </row>
    <row r="396" spans="8:11" x14ac:dyDescent="0.2">
      <c r="H396" s="6"/>
      <c r="I396" s="6"/>
      <c r="J396" s="6"/>
      <c r="K396" s="6"/>
    </row>
    <row r="397" spans="8:11" x14ac:dyDescent="0.2">
      <c r="H397" s="6"/>
      <c r="I397" s="6"/>
      <c r="J397" s="6"/>
      <c r="K397" s="6"/>
    </row>
    <row r="398" spans="8:11" x14ac:dyDescent="0.2">
      <c r="H398" s="6"/>
      <c r="I398" s="6"/>
      <c r="J398" s="6"/>
      <c r="K398" s="6"/>
    </row>
    <row r="399" spans="8:11" x14ac:dyDescent="0.2">
      <c r="H399" s="6"/>
      <c r="I399" s="6"/>
      <c r="J399" s="6"/>
      <c r="K399" s="6"/>
    </row>
    <row r="400" spans="8:11" x14ac:dyDescent="0.2">
      <c r="H400" s="6"/>
      <c r="I400" s="6"/>
      <c r="J400" s="6"/>
      <c r="K400" s="6"/>
    </row>
    <row r="401" spans="8:11" x14ac:dyDescent="0.2">
      <c r="H401" s="6"/>
      <c r="I401" s="6"/>
      <c r="J401" s="6"/>
      <c r="K401" s="6"/>
    </row>
    <row r="402" spans="8:11" x14ac:dyDescent="0.2">
      <c r="H402" s="6"/>
      <c r="I402" s="6"/>
      <c r="J402" s="6"/>
      <c r="K402" s="6"/>
    </row>
    <row r="403" spans="8:11" x14ac:dyDescent="0.2">
      <c r="H403" s="6"/>
      <c r="I403" s="6"/>
      <c r="J403" s="6"/>
      <c r="K403" s="6"/>
    </row>
    <row r="404" spans="8:11" x14ac:dyDescent="0.2">
      <c r="H404" s="6"/>
      <c r="I404" s="6"/>
      <c r="J404" s="6"/>
      <c r="K404" s="6"/>
    </row>
    <row r="405" spans="8:11" x14ac:dyDescent="0.2">
      <c r="H405" s="6"/>
      <c r="I405" s="6"/>
      <c r="J405" s="6"/>
      <c r="K405" s="6"/>
    </row>
    <row r="406" spans="8:11" x14ac:dyDescent="0.2">
      <c r="H406" s="6"/>
      <c r="I406" s="6"/>
      <c r="J406" s="6"/>
      <c r="K406" s="6"/>
    </row>
    <row r="407" spans="8:11" x14ac:dyDescent="0.2">
      <c r="H407" s="6"/>
      <c r="I407" s="6"/>
      <c r="J407" s="6"/>
      <c r="K407" s="6"/>
    </row>
    <row r="408" spans="8:11" x14ac:dyDescent="0.2">
      <c r="H408" s="6"/>
      <c r="I408" s="6"/>
      <c r="J408" s="6"/>
      <c r="K408" s="6"/>
    </row>
    <row r="409" spans="8:11" x14ac:dyDescent="0.2">
      <c r="H409" s="6"/>
      <c r="I409" s="6"/>
      <c r="J409" s="6"/>
      <c r="K409" s="6"/>
    </row>
    <row r="410" spans="8:11" x14ac:dyDescent="0.2">
      <c r="H410" s="6"/>
      <c r="I410" s="6"/>
      <c r="J410" s="6"/>
      <c r="K410" s="6"/>
    </row>
    <row r="411" spans="8:11" x14ac:dyDescent="0.2">
      <c r="H411" s="6"/>
      <c r="I411" s="6"/>
      <c r="J411" s="6"/>
      <c r="K411" s="6"/>
    </row>
    <row r="412" spans="8:11" x14ac:dyDescent="0.2">
      <c r="H412" s="6"/>
      <c r="I412" s="6"/>
      <c r="J412" s="6"/>
      <c r="K412" s="6"/>
    </row>
    <row r="413" spans="8:11" x14ac:dyDescent="0.2">
      <c r="H413" s="6"/>
      <c r="I413" s="6"/>
      <c r="J413" s="6"/>
      <c r="K413" s="6"/>
    </row>
    <row r="414" spans="8:11" x14ac:dyDescent="0.2">
      <c r="H414" s="6"/>
      <c r="I414" s="6"/>
      <c r="J414" s="6"/>
      <c r="K414" s="6"/>
    </row>
    <row r="415" spans="8:11" x14ac:dyDescent="0.2">
      <c r="H415" s="6"/>
      <c r="I415" s="6"/>
      <c r="J415" s="6"/>
      <c r="K415" s="6"/>
    </row>
    <row r="416" spans="8:11" x14ac:dyDescent="0.2">
      <c r="H416" s="6"/>
      <c r="I416" s="6"/>
      <c r="J416" s="6"/>
      <c r="K416" s="6"/>
    </row>
    <row r="417" spans="8:11" x14ac:dyDescent="0.2">
      <c r="H417" s="6"/>
      <c r="I417" s="6"/>
      <c r="J417" s="6"/>
      <c r="K417" s="6"/>
    </row>
    <row r="418" spans="8:11" x14ac:dyDescent="0.2">
      <c r="H418" s="6"/>
      <c r="I418" s="6"/>
      <c r="J418" s="6"/>
      <c r="K418" s="6"/>
    </row>
    <row r="419" spans="8:11" x14ac:dyDescent="0.2">
      <c r="H419" s="6"/>
      <c r="I419" s="6"/>
      <c r="J419" s="6"/>
      <c r="K419" s="6"/>
    </row>
    <row r="420" spans="8:11" x14ac:dyDescent="0.2">
      <c r="H420" s="6"/>
      <c r="I420" s="6"/>
      <c r="J420" s="6"/>
      <c r="K420" s="6"/>
    </row>
    <row r="421" spans="8:11" x14ac:dyDescent="0.2">
      <c r="H421" s="6"/>
      <c r="I421" s="6"/>
      <c r="J421" s="6"/>
      <c r="K421" s="6"/>
    </row>
    <row r="422" spans="8:11" x14ac:dyDescent="0.2">
      <c r="H422" s="6"/>
      <c r="I422" s="6"/>
      <c r="J422" s="6"/>
      <c r="K422" s="6"/>
    </row>
    <row r="423" spans="8:11" x14ac:dyDescent="0.2">
      <c r="H423" s="6"/>
      <c r="I423" s="6"/>
      <c r="J423" s="6"/>
      <c r="K423" s="6"/>
    </row>
    <row r="424" spans="8:11" x14ac:dyDescent="0.2">
      <c r="H424" s="6"/>
      <c r="I424" s="6"/>
      <c r="J424" s="6"/>
      <c r="K424" s="6"/>
    </row>
    <row r="425" spans="8:11" x14ac:dyDescent="0.2">
      <c r="H425" s="6"/>
      <c r="I425" s="6"/>
      <c r="J425" s="6"/>
      <c r="K425" s="6"/>
    </row>
    <row r="426" spans="8:11" x14ac:dyDescent="0.2">
      <c r="H426" s="6"/>
      <c r="I426" s="6"/>
      <c r="J426" s="6"/>
      <c r="K426" s="6"/>
    </row>
    <row r="427" spans="8:11" x14ac:dyDescent="0.2">
      <c r="H427" s="6"/>
      <c r="I427" s="6"/>
      <c r="J427" s="6"/>
      <c r="K427" s="6"/>
    </row>
    <row r="428" spans="8:11" x14ac:dyDescent="0.2">
      <c r="H428" s="6"/>
      <c r="I428" s="6"/>
      <c r="J428" s="6"/>
      <c r="K428" s="6"/>
    </row>
    <row r="429" spans="8:11" x14ac:dyDescent="0.2">
      <c r="H429" s="6"/>
      <c r="I429" s="6"/>
      <c r="J429" s="6"/>
      <c r="K429" s="6"/>
    </row>
    <row r="430" spans="8:11" x14ac:dyDescent="0.2">
      <c r="H430" s="6"/>
      <c r="I430" s="6"/>
      <c r="J430" s="6"/>
      <c r="K430" s="6"/>
    </row>
    <row r="431" spans="8:11" x14ac:dyDescent="0.2">
      <c r="H431" s="6"/>
      <c r="I431" s="6"/>
      <c r="J431" s="6"/>
      <c r="K431" s="6"/>
    </row>
    <row r="432" spans="8:11" x14ac:dyDescent="0.2">
      <c r="H432" s="6"/>
      <c r="I432" s="6"/>
      <c r="J432" s="6"/>
      <c r="K432" s="6"/>
    </row>
    <row r="433" spans="8:11" x14ac:dyDescent="0.2">
      <c r="H433" s="6"/>
      <c r="I433" s="6"/>
      <c r="J433" s="6"/>
      <c r="K433" s="6"/>
    </row>
    <row r="434" spans="8:11" x14ac:dyDescent="0.2">
      <c r="H434" s="6"/>
      <c r="I434" s="6"/>
      <c r="J434" s="6"/>
      <c r="K434" s="6"/>
    </row>
    <row r="435" spans="8:11" x14ac:dyDescent="0.2">
      <c r="H435" s="6"/>
      <c r="I435" s="6"/>
      <c r="J435" s="6"/>
      <c r="K435" s="6"/>
    </row>
    <row r="436" spans="8:11" x14ac:dyDescent="0.2">
      <c r="H436" s="6"/>
      <c r="I436" s="6"/>
      <c r="J436" s="6"/>
      <c r="K436" s="6"/>
    </row>
    <row r="437" spans="8:11" x14ac:dyDescent="0.2">
      <c r="H437" s="6"/>
      <c r="I437" s="6"/>
      <c r="J437" s="6"/>
      <c r="K437" s="6"/>
    </row>
    <row r="438" spans="8:11" x14ac:dyDescent="0.2">
      <c r="H438" s="6"/>
      <c r="I438" s="6"/>
      <c r="J438" s="6"/>
      <c r="K438" s="6"/>
    </row>
    <row r="439" spans="8:11" x14ac:dyDescent="0.2">
      <c r="H439" s="6"/>
      <c r="I439" s="6"/>
      <c r="J439" s="6"/>
      <c r="K439" s="6"/>
    </row>
    <row r="440" spans="8:11" x14ac:dyDescent="0.2">
      <c r="H440" s="6"/>
      <c r="I440" s="6"/>
      <c r="J440" s="6"/>
      <c r="K440" s="6"/>
    </row>
    <row r="441" spans="8:11" x14ac:dyDescent="0.2">
      <c r="H441" s="6"/>
      <c r="I441" s="6"/>
      <c r="J441" s="6"/>
      <c r="K441" s="6"/>
    </row>
    <row r="442" spans="8:11" x14ac:dyDescent="0.2">
      <c r="H442" s="6"/>
      <c r="I442" s="6"/>
      <c r="J442" s="6"/>
      <c r="K442" s="6"/>
    </row>
    <row r="443" spans="8:11" x14ac:dyDescent="0.2">
      <c r="H443" s="6"/>
      <c r="I443" s="6"/>
      <c r="J443" s="6"/>
      <c r="K443" s="6"/>
    </row>
    <row r="444" spans="8:11" x14ac:dyDescent="0.2">
      <c r="H444" s="6"/>
      <c r="I444" s="6"/>
      <c r="J444" s="6"/>
      <c r="K444" s="6"/>
    </row>
    <row r="445" spans="8:11" x14ac:dyDescent="0.2">
      <c r="H445" s="6"/>
      <c r="I445" s="6"/>
      <c r="J445" s="6"/>
      <c r="K445" s="6"/>
    </row>
    <row r="446" spans="8:11" x14ac:dyDescent="0.2">
      <c r="H446" s="6"/>
      <c r="I446" s="6"/>
      <c r="J446" s="6"/>
      <c r="K446" s="6"/>
    </row>
    <row r="447" spans="8:11" x14ac:dyDescent="0.2">
      <c r="H447" s="6"/>
      <c r="I447" s="6"/>
      <c r="J447" s="6"/>
      <c r="K447" s="6"/>
    </row>
    <row r="448" spans="8:11" x14ac:dyDescent="0.2">
      <c r="H448" s="6"/>
      <c r="I448" s="6"/>
      <c r="J448" s="6"/>
      <c r="K448" s="6"/>
    </row>
    <row r="449" spans="8:11" x14ac:dyDescent="0.2">
      <c r="H449" s="6"/>
      <c r="I449" s="6"/>
      <c r="J449" s="6"/>
      <c r="K449" s="6"/>
    </row>
    <row r="450" spans="8:11" x14ac:dyDescent="0.2">
      <c r="H450" s="6"/>
      <c r="I450" s="6"/>
      <c r="J450" s="6"/>
      <c r="K450" s="6"/>
    </row>
    <row r="451" spans="8:11" x14ac:dyDescent="0.2">
      <c r="H451" s="6"/>
      <c r="I451" s="6"/>
      <c r="J451" s="6"/>
      <c r="K451" s="6"/>
    </row>
    <row r="452" spans="8:11" x14ac:dyDescent="0.2">
      <c r="H452" s="6"/>
      <c r="I452" s="6"/>
      <c r="J452" s="6"/>
      <c r="K452" s="6"/>
    </row>
    <row r="453" spans="8:11" x14ac:dyDescent="0.2">
      <c r="H453" s="6"/>
      <c r="I453" s="6"/>
      <c r="J453" s="6"/>
      <c r="K453" s="6"/>
    </row>
    <row r="454" spans="8:11" x14ac:dyDescent="0.2">
      <c r="H454" s="6"/>
      <c r="I454" s="6"/>
      <c r="J454" s="6"/>
      <c r="K454" s="6"/>
    </row>
    <row r="455" spans="8:11" x14ac:dyDescent="0.2">
      <c r="H455" s="6"/>
      <c r="I455" s="6"/>
      <c r="J455" s="6"/>
      <c r="K455" s="6"/>
    </row>
    <row r="456" spans="8:11" x14ac:dyDescent="0.2">
      <c r="H456" s="6"/>
      <c r="I456" s="6"/>
      <c r="J456" s="6"/>
      <c r="K456" s="6"/>
    </row>
    <row r="457" spans="8:11" x14ac:dyDescent="0.2">
      <c r="H457" s="6"/>
      <c r="I457" s="6"/>
      <c r="J457" s="6"/>
      <c r="K457" s="6"/>
    </row>
    <row r="458" spans="8:11" x14ac:dyDescent="0.2">
      <c r="H458" s="6"/>
      <c r="I458" s="6"/>
      <c r="J458" s="6"/>
      <c r="K458" s="6"/>
    </row>
    <row r="459" spans="8:11" x14ac:dyDescent="0.2">
      <c r="H459" s="6"/>
      <c r="I459" s="6"/>
      <c r="J459" s="6"/>
      <c r="K459" s="6"/>
    </row>
    <row r="460" spans="8:11" x14ac:dyDescent="0.2">
      <c r="H460" s="6"/>
      <c r="I460" s="6"/>
      <c r="J460" s="6"/>
      <c r="K460" s="6"/>
    </row>
    <row r="461" spans="8:11" x14ac:dyDescent="0.2">
      <c r="H461" s="6"/>
      <c r="I461" s="6"/>
      <c r="J461" s="6"/>
      <c r="K461" s="6"/>
    </row>
    <row r="462" spans="8:11" x14ac:dyDescent="0.2">
      <c r="H462" s="6"/>
      <c r="I462" s="6"/>
      <c r="J462" s="6"/>
      <c r="K462" s="6"/>
    </row>
    <row r="463" spans="8:11" x14ac:dyDescent="0.2">
      <c r="H463" s="6"/>
      <c r="I463" s="6"/>
      <c r="J463" s="6"/>
      <c r="K463" s="6"/>
    </row>
    <row r="464" spans="8:11" x14ac:dyDescent="0.2">
      <c r="H464" s="6"/>
      <c r="I464" s="6"/>
      <c r="J464" s="6"/>
      <c r="K464" s="6"/>
    </row>
    <row r="465" spans="8:11" x14ac:dyDescent="0.2">
      <c r="H465" s="6"/>
      <c r="I465" s="6"/>
      <c r="J465" s="6"/>
      <c r="K465" s="6"/>
    </row>
    <row r="466" spans="8:11" x14ac:dyDescent="0.2">
      <c r="H466" s="6"/>
      <c r="I466" s="6"/>
      <c r="J466" s="6"/>
      <c r="K466" s="6"/>
    </row>
    <row r="467" spans="8:11" x14ac:dyDescent="0.2">
      <c r="H467" s="6"/>
      <c r="I467" s="6"/>
      <c r="J467" s="6"/>
      <c r="K467" s="6"/>
    </row>
    <row r="468" spans="8:11" x14ac:dyDescent="0.2">
      <c r="H468" s="6"/>
      <c r="I468" s="6"/>
      <c r="J468" s="6"/>
      <c r="K468" s="6"/>
    </row>
    <row r="469" spans="8:11" x14ac:dyDescent="0.2">
      <c r="H469" s="6"/>
      <c r="I469" s="6"/>
      <c r="J469" s="6"/>
      <c r="K469" s="6"/>
    </row>
    <row r="470" spans="8:11" x14ac:dyDescent="0.2">
      <c r="H470" s="6"/>
      <c r="I470" s="6"/>
      <c r="J470" s="6"/>
      <c r="K470" s="6"/>
    </row>
    <row r="471" spans="8:11" x14ac:dyDescent="0.2">
      <c r="H471" s="6"/>
      <c r="I471" s="6"/>
      <c r="J471" s="6"/>
      <c r="K471" s="6"/>
    </row>
    <row r="472" spans="8:11" x14ac:dyDescent="0.2">
      <c r="H472" s="6"/>
      <c r="I472" s="6"/>
      <c r="J472" s="6"/>
      <c r="K472" s="6"/>
    </row>
    <row r="473" spans="8:11" x14ac:dyDescent="0.2">
      <c r="H473" s="6"/>
      <c r="I473" s="6"/>
      <c r="J473" s="6"/>
      <c r="K473" s="6"/>
    </row>
    <row r="474" spans="8:11" x14ac:dyDescent="0.2">
      <c r="H474" s="6"/>
      <c r="I474" s="6"/>
      <c r="J474" s="6"/>
      <c r="K474" s="6"/>
    </row>
    <row r="475" spans="8:11" x14ac:dyDescent="0.2">
      <c r="H475" s="6"/>
      <c r="I475" s="6"/>
      <c r="J475" s="6"/>
      <c r="K475" s="6"/>
    </row>
    <row r="476" spans="8:11" x14ac:dyDescent="0.2">
      <c r="H476" s="6"/>
      <c r="I476" s="6"/>
      <c r="J476" s="6"/>
      <c r="K476" s="6"/>
    </row>
    <row r="477" spans="8:11" x14ac:dyDescent="0.2">
      <c r="H477" s="6"/>
      <c r="I477" s="6"/>
      <c r="J477" s="6"/>
      <c r="K477" s="6"/>
    </row>
    <row r="478" spans="8:11" x14ac:dyDescent="0.2">
      <c r="H478" s="6"/>
      <c r="I478" s="6"/>
      <c r="J478" s="6"/>
      <c r="K478" s="6"/>
    </row>
    <row r="479" spans="8:11" x14ac:dyDescent="0.2">
      <c r="H479" s="6"/>
      <c r="I479" s="6"/>
      <c r="J479" s="6"/>
      <c r="K479" s="6"/>
    </row>
    <row r="480" spans="8:11" x14ac:dyDescent="0.2">
      <c r="H480" s="6"/>
      <c r="I480" s="6"/>
      <c r="J480" s="6"/>
      <c r="K480" s="6"/>
    </row>
    <row r="481" spans="8:11" x14ac:dyDescent="0.2">
      <c r="H481" s="6"/>
      <c r="I481" s="6"/>
      <c r="J481" s="6"/>
      <c r="K481" s="6"/>
    </row>
    <row r="482" spans="8:11" x14ac:dyDescent="0.2">
      <c r="H482" s="6"/>
      <c r="I482" s="6"/>
      <c r="J482" s="6"/>
      <c r="K482" s="6"/>
    </row>
    <row r="483" spans="8:11" x14ac:dyDescent="0.2">
      <c r="H483" s="6"/>
      <c r="I483" s="6"/>
      <c r="J483" s="6"/>
      <c r="K483" s="6"/>
    </row>
    <row r="484" spans="8:11" x14ac:dyDescent="0.2">
      <c r="H484" s="6"/>
      <c r="I484" s="6"/>
      <c r="J484" s="6"/>
      <c r="K484" s="6"/>
    </row>
    <row r="485" spans="8:11" x14ac:dyDescent="0.2">
      <c r="H485" s="6"/>
      <c r="I485" s="6"/>
      <c r="J485" s="6"/>
      <c r="K485" s="6"/>
    </row>
    <row r="486" spans="8:11" x14ac:dyDescent="0.2">
      <c r="H486" s="6"/>
      <c r="I486" s="6"/>
      <c r="J486" s="6"/>
      <c r="K486" s="6"/>
    </row>
    <row r="487" spans="8:11" x14ac:dyDescent="0.2">
      <c r="H487" s="6"/>
      <c r="I487" s="6"/>
      <c r="J487" s="6"/>
      <c r="K487" s="6"/>
    </row>
    <row r="488" spans="8:11" x14ac:dyDescent="0.2">
      <c r="H488" s="6"/>
      <c r="I488" s="6"/>
      <c r="J488" s="6"/>
      <c r="K488" s="6"/>
    </row>
    <row r="489" spans="8:11" x14ac:dyDescent="0.2">
      <c r="H489" s="6"/>
      <c r="I489" s="6"/>
      <c r="J489" s="6"/>
      <c r="K489" s="6"/>
    </row>
    <row r="490" spans="8:11" x14ac:dyDescent="0.2">
      <c r="H490" s="6"/>
      <c r="I490" s="6"/>
      <c r="J490" s="6"/>
      <c r="K490" s="6"/>
    </row>
    <row r="491" spans="8:11" x14ac:dyDescent="0.2">
      <c r="H491" s="6"/>
      <c r="I491" s="6"/>
      <c r="J491" s="6"/>
      <c r="K491" s="6"/>
    </row>
    <row r="492" spans="8:11" x14ac:dyDescent="0.2">
      <c r="H492" s="6"/>
      <c r="I492" s="6"/>
      <c r="J492" s="6"/>
      <c r="K492" s="6"/>
    </row>
    <row r="493" spans="8:11" x14ac:dyDescent="0.2">
      <c r="H493" s="6"/>
      <c r="I493" s="6"/>
      <c r="J493" s="6"/>
      <c r="K493" s="6"/>
    </row>
    <row r="494" spans="8:11" x14ac:dyDescent="0.2">
      <c r="H494" s="6"/>
      <c r="I494" s="6"/>
      <c r="J494" s="6"/>
      <c r="K494" s="6"/>
    </row>
    <row r="495" spans="8:11" x14ac:dyDescent="0.2">
      <c r="H495" s="6"/>
      <c r="I495" s="6"/>
      <c r="J495" s="6"/>
      <c r="K495" s="6"/>
    </row>
    <row r="496" spans="8:11" x14ac:dyDescent="0.2">
      <c r="H496" s="6"/>
      <c r="I496" s="6"/>
      <c r="J496" s="6"/>
      <c r="K496" s="6"/>
    </row>
    <row r="497" spans="8:11" x14ac:dyDescent="0.2">
      <c r="H497" s="6"/>
      <c r="I497" s="6"/>
      <c r="J497" s="6"/>
      <c r="K497" s="6"/>
    </row>
    <row r="498" spans="8:11" x14ac:dyDescent="0.2">
      <c r="H498" s="6"/>
      <c r="I498" s="6"/>
      <c r="J498" s="6"/>
      <c r="K498" s="6"/>
    </row>
    <row r="499" spans="8:11" x14ac:dyDescent="0.2">
      <c r="H499" s="6"/>
      <c r="I499" s="6"/>
      <c r="J499" s="6"/>
      <c r="K499" s="6"/>
    </row>
    <row r="500" spans="8:11" x14ac:dyDescent="0.2">
      <c r="H500" s="6"/>
      <c r="I500" s="6"/>
      <c r="J500" s="6"/>
      <c r="K500" s="6"/>
    </row>
    <row r="501" spans="8:11" x14ac:dyDescent="0.2">
      <c r="H501" s="6"/>
      <c r="I501" s="6"/>
      <c r="J501" s="6"/>
      <c r="K501" s="6"/>
    </row>
    <row r="502" spans="8:11" x14ac:dyDescent="0.2">
      <c r="H502" s="6"/>
      <c r="I502" s="6"/>
      <c r="J502" s="6"/>
      <c r="K502" s="6"/>
    </row>
    <row r="503" spans="8:11" x14ac:dyDescent="0.2">
      <c r="H503" s="6"/>
      <c r="I503" s="6"/>
      <c r="J503" s="6"/>
      <c r="K503" s="6"/>
    </row>
    <row r="504" spans="8:11" x14ac:dyDescent="0.2">
      <c r="H504" s="6"/>
      <c r="I504" s="6"/>
      <c r="J504" s="6"/>
      <c r="K504" s="6"/>
    </row>
    <row r="505" spans="8:11" x14ac:dyDescent="0.2">
      <c r="H505" s="6"/>
      <c r="I505" s="6"/>
      <c r="J505" s="6"/>
      <c r="K505" s="6"/>
    </row>
    <row r="506" spans="8:11" x14ac:dyDescent="0.2">
      <c r="H506" s="6"/>
      <c r="I506" s="6"/>
      <c r="J506" s="6"/>
      <c r="K506" s="6"/>
    </row>
    <row r="507" spans="8:11" x14ac:dyDescent="0.2">
      <c r="H507" s="6"/>
      <c r="I507" s="6"/>
      <c r="J507" s="6"/>
      <c r="K507" s="6"/>
    </row>
    <row r="508" spans="8:11" x14ac:dyDescent="0.2">
      <c r="H508" s="6"/>
      <c r="I508" s="6"/>
      <c r="J508" s="6"/>
      <c r="K508" s="6"/>
    </row>
    <row r="509" spans="8:11" x14ac:dyDescent="0.2">
      <c r="H509" s="6"/>
      <c r="I509" s="6"/>
      <c r="J509" s="6"/>
      <c r="K509" s="6"/>
    </row>
    <row r="510" spans="8:11" x14ac:dyDescent="0.2">
      <c r="H510" s="6"/>
      <c r="I510" s="6"/>
      <c r="J510" s="6"/>
      <c r="K510" s="6"/>
    </row>
    <row r="511" spans="8:11" x14ac:dyDescent="0.2">
      <c r="H511" s="6"/>
      <c r="I511" s="6"/>
      <c r="J511" s="6"/>
      <c r="K511" s="6"/>
    </row>
    <row r="512" spans="8:11" x14ac:dyDescent="0.2">
      <c r="H512" s="6"/>
      <c r="I512" s="6"/>
      <c r="J512" s="6"/>
      <c r="K512" s="6"/>
    </row>
    <row r="513" spans="8:11" x14ac:dyDescent="0.2">
      <c r="H513" s="6"/>
      <c r="I513" s="6"/>
      <c r="J513" s="6"/>
      <c r="K513" s="6"/>
    </row>
    <row r="514" spans="8:11" x14ac:dyDescent="0.2">
      <c r="H514" s="6"/>
      <c r="I514" s="6"/>
      <c r="J514" s="6"/>
      <c r="K514" s="6"/>
    </row>
    <row r="515" spans="8:11" x14ac:dyDescent="0.2">
      <c r="H515" s="6"/>
      <c r="I515" s="6"/>
      <c r="J515" s="6"/>
      <c r="K515" s="6"/>
    </row>
    <row r="516" spans="8:11" x14ac:dyDescent="0.2">
      <c r="H516" s="6"/>
      <c r="I516" s="6"/>
      <c r="J516" s="6"/>
      <c r="K516" s="6"/>
    </row>
    <row r="517" spans="8:11" x14ac:dyDescent="0.2">
      <c r="H517" s="6"/>
      <c r="I517" s="6"/>
      <c r="J517" s="6"/>
      <c r="K517" s="6"/>
    </row>
    <row r="518" spans="8:11" x14ac:dyDescent="0.2">
      <c r="H518" s="6"/>
      <c r="I518" s="6"/>
      <c r="J518" s="6"/>
      <c r="K518" s="6"/>
    </row>
    <row r="519" spans="8:11" x14ac:dyDescent="0.2">
      <c r="H519" s="6"/>
      <c r="I519" s="6"/>
      <c r="J519" s="6"/>
      <c r="K519" s="6"/>
    </row>
    <row r="520" spans="8:11" x14ac:dyDescent="0.2">
      <c r="H520" s="6"/>
      <c r="I520" s="6"/>
      <c r="J520" s="6"/>
      <c r="K520" s="6"/>
    </row>
    <row r="521" spans="8:11" x14ac:dyDescent="0.2">
      <c r="H521" s="6"/>
      <c r="I521" s="6"/>
      <c r="J521" s="6"/>
      <c r="K521" s="6"/>
    </row>
    <row r="522" spans="8:11" x14ac:dyDescent="0.2">
      <c r="H522" s="6"/>
      <c r="I522" s="6"/>
      <c r="J522" s="6"/>
      <c r="K522" s="6"/>
    </row>
    <row r="523" spans="8:11" x14ac:dyDescent="0.2">
      <c r="H523" s="6"/>
      <c r="I523" s="6"/>
      <c r="J523" s="6"/>
      <c r="K523" s="6"/>
    </row>
    <row r="524" spans="8:11" x14ac:dyDescent="0.2">
      <c r="H524" s="6"/>
      <c r="I524" s="6"/>
      <c r="J524" s="6"/>
      <c r="K524" s="6"/>
    </row>
    <row r="525" spans="8:11" x14ac:dyDescent="0.2">
      <c r="H525" s="6"/>
      <c r="I525" s="6"/>
      <c r="J525" s="6"/>
      <c r="K525" s="6"/>
    </row>
    <row r="526" spans="8:11" x14ac:dyDescent="0.2">
      <c r="H526" s="6"/>
      <c r="I526" s="6"/>
      <c r="J526" s="6"/>
      <c r="K526" s="6"/>
    </row>
    <row r="527" spans="8:11" x14ac:dyDescent="0.2">
      <c r="H527" s="6"/>
      <c r="I527" s="6"/>
      <c r="J527" s="6"/>
      <c r="K527" s="6"/>
    </row>
    <row r="528" spans="8:11" x14ac:dyDescent="0.2">
      <c r="H528" s="6"/>
      <c r="I528" s="6"/>
      <c r="J528" s="6"/>
      <c r="K528" s="6"/>
    </row>
    <row r="529" spans="8:11" x14ac:dyDescent="0.2">
      <c r="H529" s="6"/>
      <c r="I529" s="6"/>
      <c r="J529" s="6"/>
      <c r="K529" s="6"/>
    </row>
    <row r="530" spans="8:11" x14ac:dyDescent="0.2">
      <c r="H530" s="6"/>
      <c r="I530" s="6"/>
      <c r="J530" s="6"/>
      <c r="K530" s="6"/>
    </row>
    <row r="531" spans="8:11" x14ac:dyDescent="0.2">
      <c r="H531" s="6"/>
      <c r="I531" s="6"/>
      <c r="J531" s="6"/>
      <c r="K531" s="6"/>
    </row>
    <row r="532" spans="8:11" x14ac:dyDescent="0.2">
      <c r="H532" s="6"/>
      <c r="I532" s="6"/>
      <c r="J532" s="6"/>
      <c r="K532" s="6"/>
    </row>
    <row r="533" spans="8:11" x14ac:dyDescent="0.2">
      <c r="H533" s="6"/>
      <c r="I533" s="6"/>
      <c r="J533" s="6"/>
      <c r="K533" s="6"/>
    </row>
    <row r="534" spans="8:11" x14ac:dyDescent="0.2">
      <c r="H534" s="6"/>
      <c r="I534" s="6"/>
      <c r="J534" s="6"/>
      <c r="K534" s="6"/>
    </row>
    <row r="535" spans="8:11" x14ac:dyDescent="0.2">
      <c r="H535" s="6"/>
      <c r="I535" s="6"/>
      <c r="J535" s="6"/>
      <c r="K535" s="6"/>
    </row>
    <row r="536" spans="8:11" x14ac:dyDescent="0.2">
      <c r="H536" s="6"/>
      <c r="I536" s="6"/>
      <c r="J536" s="6"/>
      <c r="K536" s="6"/>
    </row>
    <row r="537" spans="8:11" x14ac:dyDescent="0.2">
      <c r="H537" s="6"/>
      <c r="I537" s="6"/>
      <c r="J537" s="6"/>
      <c r="K537" s="6"/>
    </row>
    <row r="538" spans="8:11" x14ac:dyDescent="0.2">
      <c r="H538" s="6"/>
      <c r="I538" s="6"/>
      <c r="J538" s="6"/>
      <c r="K538" s="6"/>
    </row>
    <row r="539" spans="8:11" x14ac:dyDescent="0.2">
      <c r="H539" s="6"/>
      <c r="I539" s="6"/>
      <c r="J539" s="6"/>
      <c r="K539" s="6"/>
    </row>
    <row r="540" spans="8:11" x14ac:dyDescent="0.2">
      <c r="H540" s="6"/>
      <c r="I540" s="6"/>
      <c r="J540" s="6"/>
      <c r="K540" s="6"/>
    </row>
    <row r="541" spans="8:11" x14ac:dyDescent="0.2">
      <c r="H541" s="6"/>
      <c r="I541" s="6"/>
      <c r="J541" s="6"/>
      <c r="K541" s="6"/>
    </row>
    <row r="542" spans="8:11" x14ac:dyDescent="0.2">
      <c r="H542" s="6"/>
      <c r="I542" s="6"/>
      <c r="J542" s="6"/>
      <c r="K542" s="6"/>
    </row>
    <row r="543" spans="8:11" x14ac:dyDescent="0.2">
      <c r="H543" s="6"/>
      <c r="I543" s="6"/>
      <c r="J543" s="6"/>
      <c r="K543" s="6"/>
    </row>
    <row r="544" spans="8:11" x14ac:dyDescent="0.2">
      <c r="H544" s="6"/>
      <c r="I544" s="6"/>
      <c r="J544" s="6"/>
      <c r="K544" s="6"/>
    </row>
    <row r="545" spans="8:11" x14ac:dyDescent="0.2">
      <c r="H545" s="6"/>
      <c r="I545" s="6"/>
      <c r="J545" s="6"/>
      <c r="K545" s="6"/>
    </row>
    <row r="546" spans="8:11" x14ac:dyDescent="0.2">
      <c r="H546" s="6"/>
      <c r="I546" s="6"/>
      <c r="J546" s="6"/>
      <c r="K546" s="6"/>
    </row>
    <row r="547" spans="8:11" x14ac:dyDescent="0.2">
      <c r="H547" s="6"/>
      <c r="I547" s="6"/>
      <c r="J547" s="6"/>
      <c r="K547" s="6"/>
    </row>
    <row r="548" spans="8:11" x14ac:dyDescent="0.2">
      <c r="H548" s="6"/>
      <c r="I548" s="6"/>
      <c r="J548" s="6"/>
      <c r="K548" s="6"/>
    </row>
    <row r="549" spans="8:11" x14ac:dyDescent="0.2">
      <c r="H549" s="6"/>
      <c r="I549" s="6"/>
      <c r="J549" s="6"/>
      <c r="K549" s="6"/>
    </row>
    <row r="550" spans="8:11" x14ac:dyDescent="0.2">
      <c r="H550" s="6"/>
      <c r="I550" s="6"/>
      <c r="J550" s="6"/>
      <c r="K550" s="6"/>
    </row>
    <row r="551" spans="8:11" x14ac:dyDescent="0.2">
      <c r="H551" s="6"/>
      <c r="I551" s="6"/>
      <c r="J551" s="6"/>
      <c r="K551" s="6"/>
    </row>
    <row r="552" spans="8:11" x14ac:dyDescent="0.2">
      <c r="H552" s="6"/>
      <c r="I552" s="6"/>
      <c r="J552" s="6"/>
      <c r="K552" s="6"/>
    </row>
    <row r="553" spans="8:11" x14ac:dyDescent="0.2">
      <c r="H553" s="6"/>
      <c r="I553" s="6"/>
      <c r="J553" s="6"/>
      <c r="K553" s="6"/>
    </row>
    <row r="554" spans="8:11" x14ac:dyDescent="0.2">
      <c r="H554" s="6"/>
      <c r="I554" s="6"/>
      <c r="J554" s="6"/>
      <c r="K554" s="6"/>
    </row>
    <row r="555" spans="8:11" x14ac:dyDescent="0.2">
      <c r="H555" s="6"/>
      <c r="I555" s="6"/>
      <c r="J555" s="6"/>
      <c r="K555" s="6"/>
    </row>
    <row r="556" spans="8:11" x14ac:dyDescent="0.2">
      <c r="H556" s="6"/>
      <c r="I556" s="6"/>
      <c r="J556" s="6"/>
      <c r="K556" s="6"/>
    </row>
    <row r="557" spans="8:11" x14ac:dyDescent="0.2">
      <c r="H557" s="6"/>
      <c r="I557" s="6"/>
      <c r="J557" s="6"/>
      <c r="K557" s="6"/>
    </row>
    <row r="558" spans="8:11" x14ac:dyDescent="0.2">
      <c r="H558" s="6"/>
      <c r="I558" s="6"/>
      <c r="J558" s="6"/>
      <c r="K558" s="6"/>
    </row>
    <row r="559" spans="8:11" x14ac:dyDescent="0.2">
      <c r="H559" s="6"/>
      <c r="I559" s="6"/>
      <c r="J559" s="6"/>
      <c r="K559" s="6"/>
    </row>
    <row r="560" spans="8:11" x14ac:dyDescent="0.2">
      <c r="H560" s="6"/>
      <c r="I560" s="6"/>
      <c r="J560" s="6"/>
      <c r="K560" s="6"/>
    </row>
    <row r="561" spans="8:11" x14ac:dyDescent="0.2">
      <c r="H561" s="6"/>
      <c r="I561" s="6"/>
      <c r="J561" s="6"/>
      <c r="K561" s="6"/>
    </row>
    <row r="562" spans="8:11" x14ac:dyDescent="0.2">
      <c r="H562" s="6"/>
      <c r="I562" s="6"/>
      <c r="J562" s="6"/>
      <c r="K562" s="6"/>
    </row>
    <row r="563" spans="8:11" x14ac:dyDescent="0.2">
      <c r="H563" s="6"/>
      <c r="I563" s="6"/>
      <c r="J563" s="6"/>
      <c r="K563" s="6"/>
    </row>
    <row r="564" spans="8:11" x14ac:dyDescent="0.2">
      <c r="H564" s="6"/>
      <c r="I564" s="6"/>
      <c r="J564" s="6"/>
      <c r="K564" s="6"/>
    </row>
    <row r="565" spans="8:11" x14ac:dyDescent="0.2">
      <c r="H565" s="6"/>
      <c r="I565" s="6"/>
      <c r="J565" s="6"/>
      <c r="K565" s="6"/>
    </row>
    <row r="566" spans="8:11" x14ac:dyDescent="0.2">
      <c r="H566" s="6"/>
      <c r="I566" s="6"/>
      <c r="J566" s="6"/>
      <c r="K566" s="6"/>
    </row>
    <row r="567" spans="8:11" x14ac:dyDescent="0.2">
      <c r="H567" s="6"/>
      <c r="I567" s="6"/>
      <c r="J567" s="6"/>
      <c r="K567" s="6"/>
    </row>
    <row r="568" spans="8:11" x14ac:dyDescent="0.2">
      <c r="H568" s="6"/>
      <c r="I568" s="6"/>
      <c r="J568" s="6"/>
      <c r="K568" s="6"/>
    </row>
    <row r="569" spans="8:11" x14ac:dyDescent="0.2">
      <c r="H569" s="6"/>
      <c r="I569" s="6"/>
      <c r="J569" s="6"/>
      <c r="K569" s="6"/>
    </row>
    <row r="570" spans="8:11" x14ac:dyDescent="0.2">
      <c r="H570" s="6"/>
      <c r="I570" s="6"/>
      <c r="J570" s="6"/>
      <c r="K570" s="6"/>
    </row>
    <row r="571" spans="8:11" x14ac:dyDescent="0.2">
      <c r="H571" s="6"/>
      <c r="I571" s="6"/>
      <c r="J571" s="6"/>
      <c r="K571" s="6"/>
    </row>
    <row r="572" spans="8:11" x14ac:dyDescent="0.2">
      <c r="H572" s="6"/>
      <c r="I572" s="6"/>
      <c r="J572" s="6"/>
      <c r="K572" s="6"/>
    </row>
    <row r="573" spans="8:11" x14ac:dyDescent="0.2">
      <c r="H573" s="6"/>
      <c r="I573" s="6"/>
      <c r="J573" s="6"/>
      <c r="K573" s="6"/>
    </row>
    <row r="574" spans="8:11" x14ac:dyDescent="0.2">
      <c r="H574" s="6"/>
      <c r="I574" s="6"/>
      <c r="J574" s="6"/>
      <c r="K574" s="6"/>
    </row>
    <row r="575" spans="8:11" x14ac:dyDescent="0.2">
      <c r="H575" s="6"/>
      <c r="I575" s="6"/>
      <c r="J575" s="6"/>
      <c r="K575" s="6"/>
    </row>
    <row r="576" spans="8:11" x14ac:dyDescent="0.2">
      <c r="H576" s="6"/>
      <c r="I576" s="6"/>
      <c r="J576" s="6"/>
      <c r="K576" s="6"/>
    </row>
    <row r="577" spans="8:11" x14ac:dyDescent="0.2">
      <c r="H577" s="6"/>
      <c r="I577" s="6"/>
      <c r="J577" s="6"/>
      <c r="K577" s="6"/>
    </row>
    <row r="578" spans="8:11" x14ac:dyDescent="0.2">
      <c r="H578" s="6"/>
      <c r="I578" s="6"/>
      <c r="J578" s="6"/>
      <c r="K578" s="6"/>
    </row>
    <row r="579" spans="8:11" x14ac:dyDescent="0.2">
      <c r="H579" s="6"/>
      <c r="I579" s="6"/>
      <c r="J579" s="6"/>
      <c r="K579" s="6"/>
    </row>
    <row r="580" spans="8:11" x14ac:dyDescent="0.2">
      <c r="H580" s="6"/>
      <c r="I580" s="6"/>
      <c r="J580" s="6"/>
      <c r="K580" s="6"/>
    </row>
    <row r="581" spans="8:11" x14ac:dyDescent="0.2">
      <c r="H581" s="6"/>
      <c r="I581" s="6"/>
      <c r="J581" s="6"/>
      <c r="K581" s="6"/>
    </row>
    <row r="582" spans="8:11" x14ac:dyDescent="0.2">
      <c r="H582" s="6"/>
      <c r="I582" s="6"/>
      <c r="J582" s="6"/>
      <c r="K582" s="6"/>
    </row>
    <row r="583" spans="8:11" x14ac:dyDescent="0.2">
      <c r="H583" s="6"/>
      <c r="I583" s="6"/>
      <c r="J583" s="6"/>
      <c r="K583" s="6"/>
    </row>
    <row r="584" spans="8:11" x14ac:dyDescent="0.2">
      <c r="H584" s="6"/>
      <c r="I584" s="6"/>
      <c r="J584" s="6"/>
      <c r="K584" s="6"/>
    </row>
    <row r="585" spans="8:11" x14ac:dyDescent="0.2">
      <c r="H585" s="6"/>
      <c r="I585" s="6"/>
      <c r="J585" s="6"/>
      <c r="K585" s="6"/>
    </row>
    <row r="586" spans="8:11" x14ac:dyDescent="0.2">
      <c r="H586" s="6"/>
      <c r="I586" s="6"/>
      <c r="J586" s="6"/>
      <c r="K586" s="6"/>
    </row>
    <row r="587" spans="8:11" x14ac:dyDescent="0.2">
      <c r="H587" s="6"/>
      <c r="I587" s="6"/>
      <c r="J587" s="6"/>
      <c r="K587" s="6"/>
    </row>
    <row r="588" spans="8:11" x14ac:dyDescent="0.2">
      <c r="H588" s="6"/>
      <c r="I588" s="6"/>
      <c r="J588" s="6"/>
      <c r="K588" s="6"/>
    </row>
    <row r="589" spans="8:11" x14ac:dyDescent="0.2">
      <c r="H589" s="6"/>
      <c r="I589" s="6"/>
      <c r="J589" s="6"/>
      <c r="K589" s="6"/>
    </row>
    <row r="590" spans="8:11" x14ac:dyDescent="0.2">
      <c r="H590" s="6"/>
      <c r="I590" s="6"/>
      <c r="J590" s="6"/>
      <c r="K590" s="6"/>
    </row>
    <row r="591" spans="8:11" x14ac:dyDescent="0.2">
      <c r="H591" s="6"/>
      <c r="I591" s="6"/>
      <c r="J591" s="6"/>
      <c r="K591" s="6"/>
    </row>
    <row r="592" spans="8:11" x14ac:dyDescent="0.2">
      <c r="H592" s="6"/>
      <c r="I592" s="6"/>
      <c r="J592" s="6"/>
      <c r="K592" s="6"/>
    </row>
    <row r="593" spans="8:11" x14ac:dyDescent="0.2">
      <c r="H593" s="6"/>
      <c r="I593" s="6"/>
      <c r="J593" s="6"/>
      <c r="K593" s="6"/>
    </row>
    <row r="594" spans="8:11" x14ac:dyDescent="0.2">
      <c r="H594" s="6"/>
      <c r="I594" s="6"/>
      <c r="J594" s="6"/>
      <c r="K594" s="6"/>
    </row>
    <row r="595" spans="8:11" x14ac:dyDescent="0.2">
      <c r="H595" s="6"/>
      <c r="I595" s="6"/>
      <c r="J595" s="6"/>
      <c r="K595" s="6"/>
    </row>
    <row r="596" spans="8:11" x14ac:dyDescent="0.2">
      <c r="H596" s="6"/>
      <c r="I596" s="6"/>
      <c r="J596" s="6"/>
      <c r="K596" s="6"/>
    </row>
    <row r="597" spans="8:11" x14ac:dyDescent="0.2">
      <c r="H597" s="6"/>
      <c r="I597" s="6"/>
      <c r="J597" s="6"/>
      <c r="K597" s="6"/>
    </row>
    <row r="598" spans="8:11" x14ac:dyDescent="0.2">
      <c r="H598" s="6"/>
      <c r="I598" s="6"/>
      <c r="J598" s="6"/>
      <c r="K598" s="6"/>
    </row>
    <row r="599" spans="8:11" x14ac:dyDescent="0.2">
      <c r="H599" s="6"/>
      <c r="I599" s="6"/>
      <c r="J599" s="6"/>
      <c r="K599" s="6"/>
    </row>
    <row r="600" spans="8:11" x14ac:dyDescent="0.2">
      <c r="H600" s="6"/>
      <c r="I600" s="6"/>
      <c r="J600" s="6"/>
      <c r="K600" s="6"/>
    </row>
    <row r="601" spans="8:11" x14ac:dyDescent="0.2">
      <c r="H601" s="6"/>
      <c r="I601" s="6"/>
      <c r="J601" s="6"/>
      <c r="K601" s="6"/>
    </row>
    <row r="602" spans="8:11" x14ac:dyDescent="0.2">
      <c r="H602" s="6"/>
      <c r="I602" s="6"/>
      <c r="J602" s="6"/>
      <c r="K602" s="6"/>
    </row>
    <row r="603" spans="8:11" x14ac:dyDescent="0.2">
      <c r="H603" s="6"/>
      <c r="I603" s="6"/>
      <c r="J603" s="6"/>
      <c r="K603" s="6"/>
    </row>
    <row r="604" spans="8:11" x14ac:dyDescent="0.2">
      <c r="H604" s="6"/>
      <c r="I604" s="6"/>
      <c r="J604" s="6"/>
      <c r="K604" s="6"/>
    </row>
    <row r="605" spans="8:11" x14ac:dyDescent="0.2">
      <c r="H605" s="6"/>
      <c r="I605" s="6"/>
      <c r="J605" s="6"/>
      <c r="K605" s="6"/>
    </row>
    <row r="606" spans="8:11" x14ac:dyDescent="0.2">
      <c r="H606" s="6"/>
      <c r="I606" s="6"/>
      <c r="J606" s="6"/>
      <c r="K606" s="6"/>
    </row>
    <row r="607" spans="8:11" x14ac:dyDescent="0.2">
      <c r="H607" s="6"/>
      <c r="I607" s="6"/>
      <c r="J607" s="6"/>
      <c r="K607" s="6"/>
    </row>
    <row r="608" spans="8:11" x14ac:dyDescent="0.2">
      <c r="H608" s="6"/>
      <c r="I608" s="6"/>
      <c r="J608" s="6"/>
      <c r="K608" s="6"/>
    </row>
    <row r="609" spans="8:11" x14ac:dyDescent="0.2">
      <c r="H609" s="6"/>
      <c r="I609" s="6"/>
      <c r="J609" s="6"/>
      <c r="K609" s="6"/>
    </row>
    <row r="610" spans="8:11" x14ac:dyDescent="0.2">
      <c r="H610" s="6"/>
      <c r="I610" s="6"/>
      <c r="J610" s="6"/>
      <c r="K610" s="6"/>
    </row>
    <row r="611" spans="8:11" x14ac:dyDescent="0.2">
      <c r="H611" s="6"/>
      <c r="I611" s="6"/>
      <c r="J611" s="6"/>
      <c r="K611" s="6"/>
    </row>
    <row r="612" spans="8:11" x14ac:dyDescent="0.2">
      <c r="H612" s="6"/>
      <c r="I612" s="6"/>
      <c r="J612" s="6"/>
      <c r="K612" s="6"/>
    </row>
    <row r="613" spans="8:11" x14ac:dyDescent="0.2">
      <c r="H613" s="6"/>
      <c r="I613" s="6"/>
      <c r="J613" s="6"/>
      <c r="K613" s="6"/>
    </row>
    <row r="614" spans="8:11" x14ac:dyDescent="0.2">
      <c r="H614" s="6"/>
      <c r="I614" s="6"/>
      <c r="J614" s="6"/>
      <c r="K614" s="6"/>
    </row>
    <row r="615" spans="8:11" x14ac:dyDescent="0.2">
      <c r="H615" s="6"/>
      <c r="I615" s="6"/>
      <c r="J615" s="6"/>
      <c r="K615" s="6"/>
    </row>
    <row r="616" spans="8:11" x14ac:dyDescent="0.2">
      <c r="H616" s="6"/>
      <c r="I616" s="6"/>
      <c r="J616" s="6"/>
      <c r="K616" s="6"/>
    </row>
    <row r="617" spans="8:11" x14ac:dyDescent="0.2">
      <c r="H617" s="6"/>
      <c r="I617" s="6"/>
      <c r="J617" s="6"/>
      <c r="K617" s="6"/>
    </row>
    <row r="618" spans="8:11" x14ac:dyDescent="0.2">
      <c r="H618" s="6"/>
      <c r="I618" s="6"/>
      <c r="J618" s="6"/>
      <c r="K618" s="6"/>
    </row>
    <row r="619" spans="8:11" x14ac:dyDescent="0.2">
      <c r="H619" s="6"/>
      <c r="I619" s="6"/>
      <c r="J619" s="6"/>
      <c r="K619" s="6"/>
    </row>
    <row r="620" spans="8:11" x14ac:dyDescent="0.2">
      <c r="H620" s="6"/>
      <c r="I620" s="6"/>
      <c r="J620" s="6"/>
      <c r="K620" s="6"/>
    </row>
    <row r="621" spans="8:11" x14ac:dyDescent="0.2">
      <c r="H621" s="6"/>
      <c r="I621" s="6"/>
      <c r="J621" s="6"/>
      <c r="K621" s="6"/>
    </row>
    <row r="622" spans="8:11" x14ac:dyDescent="0.2">
      <c r="H622" s="6"/>
      <c r="I622" s="6"/>
      <c r="J622" s="6"/>
      <c r="K622" s="6"/>
    </row>
    <row r="623" spans="8:11" x14ac:dyDescent="0.2">
      <c r="H623" s="6"/>
      <c r="I623" s="6"/>
      <c r="J623" s="6"/>
      <c r="K623" s="6"/>
    </row>
    <row r="624" spans="8:11" x14ac:dyDescent="0.2">
      <c r="H624" s="6"/>
      <c r="I624" s="6"/>
      <c r="J624" s="6"/>
      <c r="K624" s="6"/>
    </row>
    <row r="625" spans="8:11" x14ac:dyDescent="0.2">
      <c r="H625" s="6"/>
      <c r="I625" s="6"/>
      <c r="J625" s="6"/>
      <c r="K625" s="6"/>
    </row>
    <row r="626" spans="8:11" x14ac:dyDescent="0.2">
      <c r="H626" s="6"/>
      <c r="I626" s="6"/>
      <c r="J626" s="6"/>
      <c r="K626" s="6"/>
    </row>
    <row r="627" spans="8:11" x14ac:dyDescent="0.2">
      <c r="H627" s="6"/>
      <c r="I627" s="6"/>
      <c r="J627" s="6"/>
      <c r="K627" s="6"/>
    </row>
    <row r="628" spans="8:11" x14ac:dyDescent="0.2">
      <c r="H628" s="6"/>
      <c r="I628" s="6"/>
      <c r="J628" s="6"/>
      <c r="K628" s="6"/>
    </row>
    <row r="629" spans="8:11" x14ac:dyDescent="0.2">
      <c r="H629" s="6"/>
      <c r="I629" s="6"/>
      <c r="J629" s="6"/>
      <c r="K629" s="6"/>
    </row>
    <row r="630" spans="8:11" x14ac:dyDescent="0.2">
      <c r="H630" s="6"/>
      <c r="I630" s="6"/>
      <c r="J630" s="6"/>
      <c r="K630" s="6"/>
    </row>
    <row r="631" spans="8:11" x14ac:dyDescent="0.2">
      <c r="H631" s="6"/>
      <c r="I631" s="6"/>
      <c r="J631" s="6"/>
      <c r="K631" s="6"/>
    </row>
    <row r="632" spans="8:11" x14ac:dyDescent="0.2">
      <c r="H632" s="6"/>
      <c r="I632" s="6"/>
      <c r="J632" s="6"/>
      <c r="K632" s="6"/>
    </row>
    <row r="633" spans="8:11" x14ac:dyDescent="0.2">
      <c r="H633" s="6"/>
      <c r="I633" s="6"/>
      <c r="J633" s="6"/>
      <c r="K633" s="6"/>
    </row>
    <row r="634" spans="8:11" x14ac:dyDescent="0.2">
      <c r="H634" s="6"/>
      <c r="I634" s="6"/>
      <c r="J634" s="6"/>
      <c r="K634" s="6"/>
    </row>
    <row r="635" spans="8:11" x14ac:dyDescent="0.2">
      <c r="H635" s="6"/>
      <c r="I635" s="6"/>
      <c r="J635" s="6"/>
      <c r="K635" s="6"/>
    </row>
    <row r="636" spans="8:11" x14ac:dyDescent="0.2">
      <c r="H636" s="6"/>
      <c r="I636" s="6"/>
      <c r="J636" s="6"/>
      <c r="K636" s="6"/>
    </row>
    <row r="637" spans="8:11" x14ac:dyDescent="0.2">
      <c r="H637" s="6"/>
      <c r="I637" s="6"/>
      <c r="J637" s="6"/>
      <c r="K637" s="6"/>
    </row>
    <row r="638" spans="8:11" x14ac:dyDescent="0.2">
      <c r="H638" s="6"/>
      <c r="I638" s="6"/>
      <c r="J638" s="6"/>
      <c r="K638" s="6"/>
    </row>
    <row r="639" spans="8:11" x14ac:dyDescent="0.2">
      <c r="H639" s="6"/>
      <c r="I639" s="6"/>
      <c r="J639" s="6"/>
      <c r="K639" s="6"/>
    </row>
    <row r="640" spans="8:11" x14ac:dyDescent="0.2">
      <c r="H640" s="6"/>
      <c r="I640" s="6"/>
      <c r="J640" s="6"/>
      <c r="K640" s="6"/>
    </row>
    <row r="641" spans="8:11" x14ac:dyDescent="0.2">
      <c r="H641" s="6"/>
      <c r="I641" s="6"/>
      <c r="J641" s="6"/>
      <c r="K641" s="6"/>
    </row>
    <row r="642" spans="8:11" x14ac:dyDescent="0.2">
      <c r="H642" s="6"/>
      <c r="I642" s="6"/>
      <c r="J642" s="6"/>
      <c r="K642" s="6"/>
    </row>
    <row r="643" spans="8:11" x14ac:dyDescent="0.2">
      <c r="H643" s="6"/>
      <c r="I643" s="6"/>
      <c r="J643" s="6"/>
      <c r="K643" s="6"/>
    </row>
    <row r="644" spans="8:11" x14ac:dyDescent="0.2">
      <c r="H644" s="6"/>
      <c r="I644" s="6"/>
      <c r="J644" s="6"/>
      <c r="K644" s="6"/>
    </row>
    <row r="645" spans="8:11" x14ac:dyDescent="0.2">
      <c r="H645" s="6"/>
      <c r="I645" s="6"/>
      <c r="J645" s="6"/>
      <c r="K645" s="6"/>
    </row>
    <row r="646" spans="8:11" x14ac:dyDescent="0.2">
      <c r="H646" s="6"/>
      <c r="I646" s="6"/>
      <c r="J646" s="6"/>
      <c r="K646" s="6"/>
    </row>
    <row r="647" spans="8:11" x14ac:dyDescent="0.2">
      <c r="H647" s="6"/>
      <c r="I647" s="6"/>
      <c r="J647" s="6"/>
      <c r="K647" s="6"/>
    </row>
    <row r="648" spans="8:11" x14ac:dyDescent="0.2">
      <c r="H648" s="6"/>
      <c r="I648" s="6"/>
      <c r="J648" s="6"/>
      <c r="K648" s="6"/>
    </row>
    <row r="649" spans="8:11" x14ac:dyDescent="0.2">
      <c r="H649" s="6"/>
      <c r="I649" s="6"/>
      <c r="J649" s="6"/>
      <c r="K649" s="6"/>
    </row>
    <row r="650" spans="8:11" x14ac:dyDescent="0.2">
      <c r="H650" s="6"/>
      <c r="I650" s="6"/>
      <c r="J650" s="6"/>
      <c r="K650" s="6"/>
    </row>
    <row r="651" spans="8:11" x14ac:dyDescent="0.2">
      <c r="H651" s="6"/>
      <c r="I651" s="6"/>
      <c r="J651" s="6"/>
      <c r="K651" s="6"/>
    </row>
    <row r="652" spans="8:11" x14ac:dyDescent="0.2">
      <c r="H652" s="6"/>
      <c r="I652" s="6"/>
      <c r="J652" s="6"/>
      <c r="K652" s="6"/>
    </row>
    <row r="653" spans="8:11" x14ac:dyDescent="0.2">
      <c r="H653" s="6"/>
      <c r="I653" s="6"/>
      <c r="J653" s="6"/>
      <c r="K653" s="6"/>
    </row>
    <row r="654" spans="8:11" x14ac:dyDescent="0.2">
      <c r="H654" s="6"/>
      <c r="I654" s="6"/>
      <c r="J654" s="6"/>
      <c r="K654" s="6"/>
    </row>
    <row r="655" spans="8:11" x14ac:dyDescent="0.2">
      <c r="H655" s="6"/>
      <c r="I655" s="6"/>
      <c r="J655" s="6"/>
      <c r="K655" s="6"/>
    </row>
    <row r="656" spans="8:11" x14ac:dyDescent="0.2">
      <c r="H656" s="6"/>
      <c r="I656" s="6"/>
      <c r="J656" s="6"/>
      <c r="K656" s="6"/>
    </row>
    <row r="657" spans="8:11" x14ac:dyDescent="0.2">
      <c r="H657" s="6"/>
      <c r="I657" s="6"/>
      <c r="J657" s="6"/>
      <c r="K657" s="6"/>
    </row>
    <row r="658" spans="8:11" x14ac:dyDescent="0.2">
      <c r="H658" s="6"/>
      <c r="I658" s="6"/>
      <c r="J658" s="6"/>
      <c r="K658" s="6"/>
    </row>
    <row r="659" spans="8:11" x14ac:dyDescent="0.2">
      <c r="H659" s="6"/>
      <c r="I659" s="6"/>
      <c r="J659" s="6"/>
      <c r="K659" s="6"/>
    </row>
    <row r="660" spans="8:11" x14ac:dyDescent="0.2">
      <c r="H660" s="6"/>
      <c r="I660" s="6"/>
      <c r="J660" s="6"/>
      <c r="K660" s="6"/>
    </row>
    <row r="661" spans="8:11" x14ac:dyDescent="0.2">
      <c r="H661" s="6"/>
      <c r="I661" s="6"/>
      <c r="J661" s="6"/>
      <c r="K661" s="6"/>
    </row>
    <row r="662" spans="8:11" x14ac:dyDescent="0.2">
      <c r="H662" s="6"/>
      <c r="I662" s="6"/>
      <c r="J662" s="6"/>
      <c r="K662" s="6"/>
    </row>
    <row r="663" spans="8:11" x14ac:dyDescent="0.2">
      <c r="H663" s="6"/>
      <c r="I663" s="6"/>
      <c r="J663" s="6"/>
      <c r="K663" s="6"/>
    </row>
    <row r="664" spans="8:11" x14ac:dyDescent="0.2">
      <c r="H664" s="6"/>
      <c r="I664" s="6"/>
      <c r="J664" s="6"/>
      <c r="K664" s="6"/>
    </row>
    <row r="665" spans="8:11" x14ac:dyDescent="0.2">
      <c r="H665" s="6"/>
      <c r="I665" s="6"/>
      <c r="J665" s="6"/>
      <c r="K665" s="6"/>
    </row>
    <row r="666" spans="8:11" x14ac:dyDescent="0.2">
      <c r="H666" s="6"/>
      <c r="I666" s="6"/>
      <c r="J666" s="6"/>
      <c r="K666" s="6"/>
    </row>
    <row r="667" spans="8:11" x14ac:dyDescent="0.2">
      <c r="H667" s="6"/>
      <c r="I667" s="6"/>
      <c r="J667" s="6"/>
      <c r="K667" s="6"/>
    </row>
    <row r="668" spans="8:11" x14ac:dyDescent="0.2">
      <c r="H668" s="6"/>
      <c r="I668" s="6"/>
      <c r="J668" s="6"/>
      <c r="K668" s="6"/>
    </row>
    <row r="669" spans="8:11" x14ac:dyDescent="0.2">
      <c r="H669" s="6"/>
      <c r="I669" s="6"/>
      <c r="J669" s="6"/>
      <c r="K669" s="6"/>
    </row>
    <row r="670" spans="8:11" x14ac:dyDescent="0.2">
      <c r="H670" s="6"/>
      <c r="I670" s="6"/>
      <c r="J670" s="6"/>
      <c r="K670" s="6"/>
    </row>
    <row r="671" spans="8:11" x14ac:dyDescent="0.2">
      <c r="H671" s="6"/>
      <c r="I671" s="6"/>
      <c r="J671" s="6"/>
      <c r="K671" s="6"/>
    </row>
    <row r="672" spans="8:11" x14ac:dyDescent="0.2">
      <c r="H672" s="6"/>
      <c r="I672" s="6"/>
      <c r="J672" s="6"/>
      <c r="K672" s="6"/>
    </row>
    <row r="673" spans="8:11" x14ac:dyDescent="0.2">
      <c r="H673" s="6"/>
      <c r="I673" s="6"/>
      <c r="J673" s="6"/>
      <c r="K673" s="6"/>
    </row>
    <row r="674" spans="8:11" x14ac:dyDescent="0.2">
      <c r="H674" s="6"/>
      <c r="I674" s="6"/>
      <c r="J674" s="6"/>
      <c r="K674" s="6"/>
    </row>
    <row r="675" spans="8:11" x14ac:dyDescent="0.2">
      <c r="H675" s="6"/>
      <c r="I675" s="6"/>
      <c r="J675" s="6"/>
      <c r="K675" s="6"/>
    </row>
    <row r="676" spans="8:11" x14ac:dyDescent="0.2">
      <c r="H676" s="6"/>
      <c r="I676" s="6"/>
      <c r="J676" s="6"/>
      <c r="K676" s="6"/>
    </row>
    <row r="677" spans="8:11" x14ac:dyDescent="0.2">
      <c r="H677" s="6"/>
      <c r="I677" s="6"/>
      <c r="J677" s="6"/>
      <c r="K677" s="6"/>
    </row>
    <row r="678" spans="8:11" x14ac:dyDescent="0.2">
      <c r="H678" s="6"/>
      <c r="I678" s="6"/>
      <c r="J678" s="6"/>
      <c r="K678" s="6"/>
    </row>
    <row r="679" spans="8:11" x14ac:dyDescent="0.2">
      <c r="H679" s="6"/>
      <c r="I679" s="6"/>
      <c r="J679" s="6"/>
      <c r="K679" s="6"/>
    </row>
    <row r="680" spans="8:11" x14ac:dyDescent="0.2">
      <c r="H680" s="6"/>
      <c r="I680" s="6"/>
      <c r="J680" s="6"/>
      <c r="K680" s="6"/>
    </row>
    <row r="681" spans="8:11" x14ac:dyDescent="0.2">
      <c r="H681" s="6"/>
      <c r="I681" s="6"/>
      <c r="J681" s="6"/>
      <c r="K681" s="6"/>
    </row>
    <row r="682" spans="8:11" x14ac:dyDescent="0.2">
      <c r="H682" s="6"/>
      <c r="I682" s="6"/>
      <c r="J682" s="6"/>
      <c r="K682" s="6"/>
    </row>
    <row r="683" spans="8:11" x14ac:dyDescent="0.2">
      <c r="H683" s="6"/>
      <c r="I683" s="6"/>
      <c r="J683" s="6"/>
      <c r="K683" s="6"/>
    </row>
    <row r="684" spans="8:11" x14ac:dyDescent="0.2">
      <c r="H684" s="6"/>
      <c r="I684" s="6"/>
      <c r="J684" s="6"/>
      <c r="K684" s="6"/>
    </row>
    <row r="685" spans="8:11" x14ac:dyDescent="0.2">
      <c r="H685" s="6"/>
      <c r="I685" s="6"/>
      <c r="J685" s="6"/>
      <c r="K685" s="6"/>
    </row>
    <row r="686" spans="8:11" x14ac:dyDescent="0.2">
      <c r="H686" s="6"/>
      <c r="I686" s="6"/>
      <c r="J686" s="6"/>
      <c r="K686" s="6"/>
    </row>
    <row r="687" spans="8:11" x14ac:dyDescent="0.2">
      <c r="H687" s="6"/>
      <c r="I687" s="6"/>
      <c r="J687" s="6"/>
      <c r="K687" s="6"/>
    </row>
    <row r="688" spans="8:11" x14ac:dyDescent="0.2">
      <c r="H688" s="6"/>
      <c r="I688" s="6"/>
      <c r="J688" s="6"/>
      <c r="K688" s="6"/>
    </row>
    <row r="689" spans="8:11" x14ac:dyDescent="0.2">
      <c r="H689" s="6"/>
      <c r="I689" s="6"/>
      <c r="J689" s="6"/>
      <c r="K689" s="6"/>
    </row>
    <row r="690" spans="8:11" x14ac:dyDescent="0.2">
      <c r="H690" s="6"/>
      <c r="I690" s="6"/>
      <c r="J690" s="6"/>
      <c r="K690" s="6"/>
    </row>
    <row r="691" spans="8:11" x14ac:dyDescent="0.2">
      <c r="H691" s="6"/>
      <c r="I691" s="6"/>
      <c r="J691" s="6"/>
      <c r="K691" s="6"/>
    </row>
    <row r="692" spans="8:11" x14ac:dyDescent="0.2">
      <c r="H692" s="6"/>
      <c r="I692" s="6"/>
      <c r="J692" s="6"/>
      <c r="K692" s="6"/>
    </row>
    <row r="693" spans="8:11" x14ac:dyDescent="0.2">
      <c r="H693" s="6"/>
      <c r="I693" s="6"/>
      <c r="J693" s="6"/>
      <c r="K693" s="6"/>
    </row>
    <row r="694" spans="8:11" x14ac:dyDescent="0.2">
      <c r="H694" s="6"/>
      <c r="I694" s="6"/>
      <c r="J694" s="6"/>
      <c r="K694" s="6"/>
    </row>
    <row r="695" spans="8:11" x14ac:dyDescent="0.2">
      <c r="H695" s="6"/>
      <c r="I695" s="6"/>
      <c r="J695" s="6"/>
      <c r="K695" s="6"/>
    </row>
    <row r="696" spans="8:11" x14ac:dyDescent="0.2">
      <c r="H696" s="6"/>
      <c r="I696" s="6"/>
      <c r="J696" s="6"/>
      <c r="K696" s="6"/>
    </row>
    <row r="697" spans="8:11" x14ac:dyDescent="0.2">
      <c r="H697" s="6"/>
      <c r="I697" s="6"/>
      <c r="J697" s="6"/>
      <c r="K697" s="6"/>
    </row>
    <row r="698" spans="8:11" x14ac:dyDescent="0.2">
      <c r="H698" s="6"/>
      <c r="I698" s="6"/>
      <c r="J698" s="6"/>
      <c r="K698" s="6"/>
    </row>
    <row r="699" spans="8:11" x14ac:dyDescent="0.2">
      <c r="H699" s="6"/>
      <c r="I699" s="6"/>
      <c r="J699" s="6"/>
      <c r="K699" s="6"/>
    </row>
    <row r="700" spans="8:11" x14ac:dyDescent="0.2">
      <c r="H700" s="6"/>
      <c r="I700" s="6"/>
      <c r="J700" s="6"/>
      <c r="K700" s="6"/>
    </row>
    <row r="701" spans="8:11" x14ac:dyDescent="0.2">
      <c r="H701" s="6"/>
      <c r="I701" s="6"/>
      <c r="J701" s="6"/>
      <c r="K701" s="6"/>
    </row>
    <row r="702" spans="8:11" x14ac:dyDescent="0.2">
      <c r="H702" s="6"/>
      <c r="I702" s="6"/>
      <c r="J702" s="6"/>
      <c r="K702" s="6"/>
    </row>
    <row r="703" spans="8:11" x14ac:dyDescent="0.2">
      <c r="H703" s="6"/>
      <c r="I703" s="6"/>
      <c r="J703" s="6"/>
      <c r="K703" s="6"/>
    </row>
    <row r="704" spans="8:11" x14ac:dyDescent="0.2">
      <c r="H704" s="6"/>
      <c r="I704" s="6"/>
      <c r="J704" s="6"/>
      <c r="K704" s="6"/>
    </row>
    <row r="705" spans="8:11" x14ac:dyDescent="0.2">
      <c r="H705" s="6"/>
      <c r="I705" s="6"/>
      <c r="J705" s="6"/>
      <c r="K705" s="6"/>
    </row>
    <row r="706" spans="8:11" x14ac:dyDescent="0.2">
      <c r="H706" s="6"/>
      <c r="I706" s="6"/>
      <c r="J706" s="6"/>
      <c r="K706" s="6"/>
    </row>
    <row r="707" spans="8:11" x14ac:dyDescent="0.2">
      <c r="H707" s="6"/>
      <c r="I707" s="6"/>
      <c r="J707" s="6"/>
      <c r="K707" s="6"/>
    </row>
    <row r="708" spans="8:11" x14ac:dyDescent="0.2">
      <c r="H708" s="6"/>
      <c r="I708" s="6"/>
      <c r="J708" s="6"/>
      <c r="K708" s="6"/>
    </row>
    <row r="709" spans="8:11" x14ac:dyDescent="0.2">
      <c r="H709" s="6"/>
      <c r="I709" s="6"/>
      <c r="J709" s="6"/>
      <c r="K709" s="6"/>
    </row>
    <row r="710" spans="8:11" x14ac:dyDescent="0.2">
      <c r="H710" s="6"/>
      <c r="I710" s="6"/>
      <c r="J710" s="6"/>
      <c r="K710" s="6"/>
    </row>
    <row r="711" spans="8:11" x14ac:dyDescent="0.2">
      <c r="H711" s="6"/>
      <c r="I711" s="6"/>
      <c r="J711" s="6"/>
      <c r="K711" s="6"/>
    </row>
    <row r="712" spans="8:11" x14ac:dyDescent="0.2">
      <c r="H712" s="6"/>
      <c r="I712" s="6"/>
      <c r="J712" s="6"/>
      <c r="K712" s="6"/>
    </row>
    <row r="713" spans="8:11" x14ac:dyDescent="0.2">
      <c r="H713" s="6"/>
      <c r="I713" s="6"/>
      <c r="J713" s="6"/>
      <c r="K713" s="6"/>
    </row>
    <row r="714" spans="8:11" x14ac:dyDescent="0.2">
      <c r="H714" s="6"/>
      <c r="I714" s="6"/>
      <c r="J714" s="6"/>
      <c r="K714" s="6"/>
    </row>
    <row r="715" spans="8:11" x14ac:dyDescent="0.2">
      <c r="H715" s="6"/>
      <c r="I715" s="6"/>
      <c r="J715" s="6"/>
      <c r="K715" s="6"/>
    </row>
    <row r="716" spans="8:11" x14ac:dyDescent="0.2">
      <c r="H716" s="6"/>
      <c r="I716" s="6"/>
      <c r="J716" s="6"/>
      <c r="K716" s="6"/>
    </row>
    <row r="717" spans="8:11" x14ac:dyDescent="0.2">
      <c r="H717" s="6"/>
      <c r="I717" s="6"/>
      <c r="J717" s="6"/>
      <c r="K717" s="6"/>
    </row>
    <row r="718" spans="8:11" x14ac:dyDescent="0.2">
      <c r="H718" s="6"/>
      <c r="I718" s="6"/>
      <c r="J718" s="6"/>
      <c r="K718" s="6"/>
    </row>
    <row r="719" spans="8:11" x14ac:dyDescent="0.2">
      <c r="H719" s="6"/>
      <c r="I719" s="6"/>
      <c r="J719" s="6"/>
      <c r="K719" s="6"/>
    </row>
    <row r="720" spans="8:11" x14ac:dyDescent="0.2">
      <c r="H720" s="6"/>
      <c r="I720" s="6"/>
      <c r="J720" s="6"/>
      <c r="K720" s="6"/>
    </row>
    <row r="721" spans="8:11" x14ac:dyDescent="0.2">
      <c r="H721" s="6"/>
      <c r="I721" s="6"/>
      <c r="J721" s="6"/>
      <c r="K721" s="6"/>
    </row>
    <row r="722" spans="8:11" x14ac:dyDescent="0.2">
      <c r="H722" s="6"/>
      <c r="I722" s="6"/>
      <c r="J722" s="6"/>
      <c r="K722" s="6"/>
    </row>
    <row r="723" spans="8:11" x14ac:dyDescent="0.2">
      <c r="H723" s="6"/>
      <c r="I723" s="6"/>
      <c r="J723" s="6"/>
      <c r="K723" s="6"/>
    </row>
    <row r="724" spans="8:11" x14ac:dyDescent="0.2">
      <c r="H724" s="6"/>
      <c r="I724" s="6"/>
      <c r="J724" s="6"/>
      <c r="K724" s="6"/>
    </row>
    <row r="725" spans="8:11" x14ac:dyDescent="0.2">
      <c r="H725" s="6"/>
      <c r="I725" s="6"/>
      <c r="J725" s="6"/>
      <c r="K725" s="6"/>
    </row>
    <row r="726" spans="8:11" x14ac:dyDescent="0.2">
      <c r="H726" s="6"/>
      <c r="I726" s="6"/>
      <c r="J726" s="6"/>
      <c r="K726" s="6"/>
    </row>
    <row r="727" spans="8:11" x14ac:dyDescent="0.2">
      <c r="H727" s="6"/>
      <c r="I727" s="6"/>
      <c r="J727" s="6"/>
      <c r="K727" s="6"/>
    </row>
    <row r="728" spans="8:11" x14ac:dyDescent="0.2">
      <c r="H728" s="6"/>
      <c r="I728" s="6"/>
      <c r="J728" s="6"/>
      <c r="K728" s="6"/>
    </row>
    <row r="729" spans="8:11" x14ac:dyDescent="0.2">
      <c r="H729" s="6"/>
      <c r="I729" s="6"/>
      <c r="J729" s="6"/>
      <c r="K729" s="6"/>
    </row>
    <row r="730" spans="8:11" x14ac:dyDescent="0.2">
      <c r="H730" s="6"/>
      <c r="I730" s="6"/>
      <c r="J730" s="6"/>
      <c r="K730" s="6"/>
    </row>
    <row r="731" spans="8:11" x14ac:dyDescent="0.2">
      <c r="H731" s="6"/>
      <c r="I731" s="6"/>
      <c r="J731" s="6"/>
      <c r="K731" s="6"/>
    </row>
    <row r="732" spans="8:11" x14ac:dyDescent="0.2">
      <c r="H732" s="6"/>
      <c r="I732" s="6"/>
      <c r="J732" s="6"/>
      <c r="K732" s="6"/>
    </row>
    <row r="733" spans="8:11" x14ac:dyDescent="0.2">
      <c r="H733" s="6"/>
      <c r="I733" s="6"/>
      <c r="J733" s="6"/>
      <c r="K733" s="6"/>
    </row>
    <row r="734" spans="8:11" x14ac:dyDescent="0.2">
      <c r="H734" s="6"/>
      <c r="I734" s="6"/>
      <c r="J734" s="6"/>
      <c r="K734" s="6"/>
    </row>
    <row r="735" spans="8:11" x14ac:dyDescent="0.2">
      <c r="H735" s="6"/>
      <c r="I735" s="6"/>
      <c r="J735" s="6"/>
      <c r="K735" s="6"/>
    </row>
    <row r="736" spans="8:11" x14ac:dyDescent="0.2">
      <c r="H736" s="6"/>
      <c r="I736" s="6"/>
      <c r="J736" s="6"/>
      <c r="K736" s="6"/>
    </row>
    <row r="737" spans="8:11" x14ac:dyDescent="0.2">
      <c r="H737" s="6"/>
      <c r="I737" s="6"/>
      <c r="J737" s="6"/>
      <c r="K737" s="6"/>
    </row>
    <row r="738" spans="8:11" x14ac:dyDescent="0.2">
      <c r="H738" s="6"/>
      <c r="I738" s="6"/>
      <c r="J738" s="6"/>
      <c r="K738" s="6"/>
    </row>
    <row r="739" spans="8:11" x14ac:dyDescent="0.2">
      <c r="H739" s="6"/>
      <c r="I739" s="6"/>
      <c r="J739" s="6"/>
      <c r="K739" s="6"/>
    </row>
    <row r="740" spans="8:11" x14ac:dyDescent="0.2">
      <c r="H740" s="6"/>
      <c r="I740" s="6"/>
      <c r="J740" s="6"/>
      <c r="K740" s="6"/>
    </row>
    <row r="741" spans="8:11" x14ac:dyDescent="0.2">
      <c r="H741" s="6"/>
      <c r="I741" s="6"/>
      <c r="J741" s="6"/>
      <c r="K741" s="6"/>
    </row>
    <row r="742" spans="8:11" x14ac:dyDescent="0.2">
      <c r="H742" s="6"/>
      <c r="I742" s="6"/>
      <c r="J742" s="6"/>
      <c r="K742" s="6"/>
    </row>
    <row r="743" spans="8:11" x14ac:dyDescent="0.2">
      <c r="H743" s="6"/>
      <c r="I743" s="6"/>
      <c r="J743" s="6"/>
      <c r="K743" s="6"/>
    </row>
    <row r="744" spans="8:11" x14ac:dyDescent="0.2">
      <c r="H744" s="6"/>
      <c r="I744" s="6"/>
      <c r="J744" s="6"/>
      <c r="K744" s="6"/>
    </row>
    <row r="745" spans="8:11" x14ac:dyDescent="0.2">
      <c r="H745" s="6"/>
      <c r="I745" s="6"/>
      <c r="J745" s="6"/>
      <c r="K745" s="6"/>
    </row>
    <row r="746" spans="8:11" x14ac:dyDescent="0.2">
      <c r="H746" s="6"/>
      <c r="I746" s="6"/>
      <c r="J746" s="6"/>
      <c r="K746" s="6"/>
    </row>
    <row r="747" spans="8:11" x14ac:dyDescent="0.2">
      <c r="H747" s="6"/>
      <c r="I747" s="6"/>
      <c r="J747" s="6"/>
      <c r="K747" s="6"/>
    </row>
    <row r="748" spans="8:11" x14ac:dyDescent="0.2">
      <c r="H748" s="6"/>
      <c r="I748" s="6"/>
      <c r="J748" s="6"/>
      <c r="K748" s="6"/>
    </row>
    <row r="749" spans="8:11" x14ac:dyDescent="0.2">
      <c r="H749" s="6"/>
      <c r="I749" s="6"/>
      <c r="J749" s="6"/>
      <c r="K749" s="6"/>
    </row>
    <row r="750" spans="8:11" x14ac:dyDescent="0.2">
      <c r="H750" s="6"/>
      <c r="I750" s="6"/>
      <c r="J750" s="6"/>
      <c r="K750" s="6"/>
    </row>
    <row r="751" spans="8:11" x14ac:dyDescent="0.2">
      <c r="H751" s="6"/>
      <c r="I751" s="6"/>
      <c r="J751" s="6"/>
      <c r="K751" s="6"/>
    </row>
    <row r="752" spans="8:11" x14ac:dyDescent="0.2">
      <c r="H752" s="6"/>
      <c r="I752" s="6"/>
      <c r="J752" s="6"/>
      <c r="K752" s="6"/>
    </row>
    <row r="753" spans="8:11" x14ac:dyDescent="0.2">
      <c r="H753" s="6"/>
      <c r="I753" s="6"/>
      <c r="J753" s="6"/>
      <c r="K753" s="6"/>
    </row>
    <row r="754" spans="8:11" x14ac:dyDescent="0.2">
      <c r="H754" s="6"/>
      <c r="I754" s="6"/>
      <c r="J754" s="6"/>
      <c r="K754" s="6"/>
    </row>
    <row r="755" spans="8:11" x14ac:dyDescent="0.2">
      <c r="H755" s="6"/>
      <c r="I755" s="6"/>
      <c r="J755" s="6"/>
      <c r="K755" s="6"/>
    </row>
    <row r="756" spans="8:11" x14ac:dyDescent="0.2">
      <c r="H756" s="6"/>
      <c r="I756" s="6"/>
      <c r="J756" s="6"/>
      <c r="K756" s="6"/>
    </row>
    <row r="757" spans="8:11" x14ac:dyDescent="0.2">
      <c r="H757" s="6"/>
      <c r="I757" s="6"/>
      <c r="J757" s="6"/>
      <c r="K757" s="6"/>
    </row>
    <row r="758" spans="8:11" x14ac:dyDescent="0.2">
      <c r="H758" s="6"/>
      <c r="I758" s="6"/>
      <c r="J758" s="6"/>
      <c r="K758" s="6"/>
    </row>
    <row r="759" spans="8:11" x14ac:dyDescent="0.2">
      <c r="H759" s="6"/>
      <c r="I759" s="6"/>
      <c r="J759" s="6"/>
      <c r="K759" s="6"/>
    </row>
    <row r="760" spans="8:11" x14ac:dyDescent="0.2">
      <c r="H760" s="6"/>
      <c r="I760" s="6"/>
      <c r="J760" s="6"/>
      <c r="K760" s="6"/>
    </row>
  </sheetData>
  <mergeCells count="1">
    <mergeCell ref="S14:W14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J4"/>
  <sheetViews>
    <sheetView workbookViewId="0"/>
  </sheetViews>
  <sheetFormatPr defaultColWidth="7.109375" defaultRowHeight="12.75" x14ac:dyDescent="0.2"/>
  <cols>
    <col min="1" max="1" width="7.21875" style="47" bestFit="1" customWidth="1"/>
    <col min="2" max="2" width="20.33203125" style="47" bestFit="1" customWidth="1"/>
    <col min="3" max="3" width="9.109375" style="47" bestFit="1" customWidth="1"/>
    <col min="4" max="4" width="8.44140625" style="47" bestFit="1" customWidth="1"/>
    <col min="5" max="5" width="24.109375" style="47" bestFit="1" customWidth="1"/>
    <col min="6" max="6" width="18.33203125" style="47" customWidth="1"/>
    <col min="7" max="7" width="19.21875" style="47" bestFit="1" customWidth="1"/>
    <col min="8" max="16384" width="7.109375" style="47"/>
  </cols>
  <sheetData>
    <row r="1" spans="1:10" s="43" customFormat="1" ht="12" customHeight="1" x14ac:dyDescent="0.2">
      <c r="A1" s="43">
        <v>1</v>
      </c>
      <c r="B1" s="43">
        <v>2</v>
      </c>
      <c r="C1" s="43">
        <v>3</v>
      </c>
      <c r="D1" s="43">
        <v>4</v>
      </c>
      <c r="E1" s="43">
        <v>5</v>
      </c>
      <c r="F1" s="43">
        <v>6</v>
      </c>
      <c r="G1" s="43">
        <v>7</v>
      </c>
    </row>
    <row r="2" spans="1:10" s="44" customFormat="1" x14ac:dyDescent="0.2">
      <c r="A2" s="44" t="s">
        <v>74</v>
      </c>
      <c r="B2" s="44" t="s">
        <v>40</v>
      </c>
      <c r="C2" s="44" t="s">
        <v>75</v>
      </c>
      <c r="D2" s="44" t="s">
        <v>76</v>
      </c>
      <c r="E2" s="44" t="s">
        <v>77</v>
      </c>
      <c r="F2" s="44" t="s">
        <v>78</v>
      </c>
      <c r="G2" s="44" t="s">
        <v>79</v>
      </c>
    </row>
    <row r="3" spans="1:10" s="46" customFormat="1" x14ac:dyDescent="0.2">
      <c r="A3" s="45" t="s">
        <v>80</v>
      </c>
      <c r="B3" s="45" t="s">
        <v>81</v>
      </c>
      <c r="C3" s="45" t="s">
        <v>86</v>
      </c>
      <c r="D3" s="45" t="s">
        <v>82</v>
      </c>
      <c r="E3" s="45" t="s">
        <v>83</v>
      </c>
      <c r="F3" s="45"/>
      <c r="G3" s="45">
        <v>1000</v>
      </c>
      <c r="H3" s="45"/>
      <c r="I3" s="45"/>
      <c r="J3" s="45"/>
    </row>
    <row r="4" spans="1:10" x14ac:dyDescent="0.2">
      <c r="A4" s="45" t="s">
        <v>84</v>
      </c>
      <c r="B4" s="45"/>
      <c r="C4" s="45"/>
      <c r="E4" s="49" t="s">
        <v>85</v>
      </c>
      <c r="F4" s="48"/>
      <c r="G4" s="48"/>
      <c r="H4" s="48"/>
      <c r="I4" s="48"/>
      <c r="J4" s="48"/>
    </row>
  </sheetData>
  <phoneticPr fontId="21" type="noConversion"/>
  <pageMargins left="0.75" right="0.75" top="1" bottom="1" header="0.5" footer="0.5"/>
  <pageSetup orientation="portrait" horizontalDpi="4294967294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70"/>
  <sheetViews>
    <sheetView workbookViewId="0">
      <selection activeCell="C69" sqref="C69"/>
    </sheetView>
  </sheetViews>
  <sheetFormatPr defaultRowHeight="15" x14ac:dyDescent="0.2"/>
  <sheetData>
    <row r="4" spans="3:6" x14ac:dyDescent="0.2">
      <c r="C4" t="s">
        <v>109</v>
      </c>
      <c r="D4" s="177">
        <v>3.96</v>
      </c>
      <c r="E4" s="177">
        <v>11.03</v>
      </c>
    </row>
    <row r="5" spans="3:6" x14ac:dyDescent="0.2">
      <c r="C5" t="s">
        <v>110</v>
      </c>
      <c r="D5" s="177">
        <v>4.62</v>
      </c>
      <c r="E5" s="177">
        <v>16.43</v>
      </c>
    </row>
    <row r="6" spans="3:6" x14ac:dyDescent="0.2">
      <c r="C6" t="s">
        <v>111</v>
      </c>
      <c r="D6" s="177">
        <v>5.41</v>
      </c>
      <c r="E6" s="177">
        <v>19.62</v>
      </c>
    </row>
    <row r="7" spans="3:6" x14ac:dyDescent="0.2">
      <c r="C7" t="s">
        <v>112</v>
      </c>
      <c r="D7" s="182">
        <v>6.27</v>
      </c>
      <c r="E7" s="182">
        <v>36.25</v>
      </c>
    </row>
    <row r="8" spans="3:6" x14ac:dyDescent="0.2">
      <c r="C8" t="s">
        <v>113</v>
      </c>
      <c r="D8" s="182">
        <v>5.47</v>
      </c>
      <c r="E8" s="182">
        <v>30.92</v>
      </c>
    </row>
    <row r="9" spans="3:6" x14ac:dyDescent="0.2">
      <c r="C9" t="s">
        <v>114</v>
      </c>
      <c r="D9" s="182">
        <v>5.09</v>
      </c>
      <c r="E9" s="182">
        <v>28.72</v>
      </c>
    </row>
    <row r="10" spans="3:6" x14ac:dyDescent="0.2">
      <c r="C10" s="190" t="s">
        <v>115</v>
      </c>
      <c r="D10" s="182">
        <v>3.85</v>
      </c>
      <c r="E10" s="182">
        <v>15.36</v>
      </c>
      <c r="F10" s="189"/>
    </row>
    <row r="11" spans="3:6" x14ac:dyDescent="0.2">
      <c r="C11" s="190" t="s">
        <v>116</v>
      </c>
      <c r="D11" s="182">
        <v>3.94</v>
      </c>
      <c r="E11" s="182">
        <v>14.75</v>
      </c>
      <c r="F11" s="189"/>
    </row>
    <row r="12" spans="3:6" x14ac:dyDescent="0.2">
      <c r="C12" t="s">
        <v>117</v>
      </c>
      <c r="D12" s="182">
        <v>2.81</v>
      </c>
      <c r="E12" s="182">
        <v>16.149999999999999</v>
      </c>
    </row>
    <row r="13" spans="3:6" x14ac:dyDescent="0.2">
      <c r="C13" t="s">
        <v>118</v>
      </c>
      <c r="D13" s="182">
        <v>2.92</v>
      </c>
      <c r="E13" s="182">
        <v>16.690000000000001</v>
      </c>
    </row>
    <row r="14" spans="3:6" x14ac:dyDescent="0.2">
      <c r="C14" t="s">
        <v>119</v>
      </c>
      <c r="D14" s="182">
        <v>2.76</v>
      </c>
      <c r="E14" s="182">
        <v>16.13</v>
      </c>
    </row>
    <row r="15" spans="3:6" x14ac:dyDescent="0.2">
      <c r="C15" t="s">
        <v>120</v>
      </c>
      <c r="D15" s="174">
        <v>3.12</v>
      </c>
      <c r="E15" s="174">
        <v>16.89</v>
      </c>
    </row>
    <row r="16" spans="3:6" x14ac:dyDescent="0.2">
      <c r="C16" t="s">
        <v>121</v>
      </c>
      <c r="D16" s="174">
        <v>3.38</v>
      </c>
      <c r="E16" s="174">
        <v>19.18</v>
      </c>
    </row>
    <row r="17" spans="3:6" x14ac:dyDescent="0.2">
      <c r="C17" t="s">
        <v>122</v>
      </c>
      <c r="D17" s="174">
        <v>3.59</v>
      </c>
      <c r="E17" s="174">
        <v>20.48</v>
      </c>
    </row>
    <row r="18" spans="3:6" x14ac:dyDescent="0.2">
      <c r="C18" t="s">
        <v>123</v>
      </c>
      <c r="D18" s="174">
        <v>3.83</v>
      </c>
      <c r="E18" s="174">
        <v>22.59</v>
      </c>
    </row>
    <row r="19" spans="3:6" x14ac:dyDescent="0.2">
      <c r="C19" s="190" t="s">
        <v>124</v>
      </c>
      <c r="D19" s="174">
        <v>3.24</v>
      </c>
      <c r="E19" s="174">
        <v>21.51</v>
      </c>
      <c r="F19" s="189"/>
    </row>
    <row r="20" spans="3:6" x14ac:dyDescent="0.2">
      <c r="C20" s="190" t="s">
        <v>125</v>
      </c>
      <c r="D20" s="174">
        <v>3.13</v>
      </c>
      <c r="E20" s="174">
        <v>20.04</v>
      </c>
      <c r="F20" s="189"/>
    </row>
    <row r="21" spans="3:6" x14ac:dyDescent="0.2">
      <c r="C21" t="s">
        <v>126</v>
      </c>
      <c r="D21" s="174">
        <v>2.2200000000000002</v>
      </c>
      <c r="E21" s="174">
        <v>12.51</v>
      </c>
    </row>
    <row r="22" spans="3:6" x14ac:dyDescent="0.2">
      <c r="C22" t="s">
        <v>127</v>
      </c>
      <c r="D22" s="183">
        <v>1.62</v>
      </c>
      <c r="E22" s="183">
        <v>3.57</v>
      </c>
    </row>
    <row r="23" spans="3:6" x14ac:dyDescent="0.2">
      <c r="C23" t="s">
        <v>128</v>
      </c>
      <c r="D23" s="183">
        <v>1.54</v>
      </c>
      <c r="E23" s="183">
        <v>3.36</v>
      </c>
    </row>
    <row r="24" spans="3:6" x14ac:dyDescent="0.2">
      <c r="C24" t="s">
        <v>129</v>
      </c>
      <c r="D24" s="183">
        <v>1.56</v>
      </c>
      <c r="E24" s="183">
        <v>3.22</v>
      </c>
    </row>
    <row r="25" spans="3:6" x14ac:dyDescent="0.2">
      <c r="C25" t="s">
        <v>130</v>
      </c>
      <c r="D25" s="183">
        <v>2.92</v>
      </c>
      <c r="E25" s="183">
        <v>14.93</v>
      </c>
    </row>
    <row r="26" spans="3:6" x14ac:dyDescent="0.2">
      <c r="C26" t="s">
        <v>131</v>
      </c>
      <c r="D26" s="183">
        <v>2.95</v>
      </c>
      <c r="E26" s="183">
        <v>15.77</v>
      </c>
    </row>
    <row r="27" spans="3:6" x14ac:dyDescent="0.2">
      <c r="C27" t="s">
        <v>132</v>
      </c>
      <c r="D27" s="183">
        <v>3.88</v>
      </c>
      <c r="E27" s="183">
        <v>20.239999999999998</v>
      </c>
    </row>
    <row r="28" spans="3:6" x14ac:dyDescent="0.2">
      <c r="C28" t="s">
        <v>133</v>
      </c>
      <c r="D28" s="183">
        <v>3.68</v>
      </c>
      <c r="E28" s="183">
        <v>21.61</v>
      </c>
    </row>
    <row r="29" spans="3:6" x14ac:dyDescent="0.2">
      <c r="C29" t="s">
        <v>134</v>
      </c>
      <c r="D29" s="183">
        <v>4.32</v>
      </c>
      <c r="E29" s="183">
        <v>28.83</v>
      </c>
    </row>
    <row r="30" spans="3:6" x14ac:dyDescent="0.2">
      <c r="C30" t="s">
        <v>135</v>
      </c>
      <c r="D30" s="183">
        <v>2.08</v>
      </c>
      <c r="E30" s="183">
        <v>9.84</v>
      </c>
    </row>
    <row r="31" spans="3:6" x14ac:dyDescent="0.2">
      <c r="C31" t="s">
        <v>136</v>
      </c>
      <c r="D31" s="183">
        <v>2.04</v>
      </c>
      <c r="E31" s="183">
        <v>9.59</v>
      </c>
    </row>
    <row r="32" spans="3:6" x14ac:dyDescent="0.2">
      <c r="C32" t="s">
        <v>137</v>
      </c>
      <c r="D32" s="183">
        <v>2.63</v>
      </c>
      <c r="E32" s="183">
        <v>13.11</v>
      </c>
    </row>
    <row r="33" spans="3:5" x14ac:dyDescent="0.2">
      <c r="C33" t="s">
        <v>138</v>
      </c>
      <c r="D33" s="183">
        <v>2.58</v>
      </c>
      <c r="E33" s="183">
        <v>11.48</v>
      </c>
    </row>
    <row r="34" spans="3:5" x14ac:dyDescent="0.2">
      <c r="C34" t="s">
        <v>139</v>
      </c>
      <c r="D34" s="183">
        <v>1.86</v>
      </c>
      <c r="E34" s="183">
        <v>4.01</v>
      </c>
    </row>
    <row r="35" spans="3:5" x14ac:dyDescent="0.2">
      <c r="C35" t="s">
        <v>140</v>
      </c>
      <c r="D35" s="183">
        <v>2.13</v>
      </c>
      <c r="E35" s="183">
        <v>8.4600000000000009</v>
      </c>
    </row>
    <row r="36" spans="3:5" x14ac:dyDescent="0.2">
      <c r="C36" t="s">
        <v>141</v>
      </c>
      <c r="D36" s="183">
        <v>2.11</v>
      </c>
      <c r="E36" s="183">
        <v>8.6300000000000008</v>
      </c>
    </row>
    <row r="37" spans="3:5" x14ac:dyDescent="0.2">
      <c r="C37" t="s">
        <v>142</v>
      </c>
      <c r="D37" s="183">
        <v>2.77</v>
      </c>
      <c r="E37" s="183">
        <v>15.61</v>
      </c>
    </row>
    <row r="38" spans="3:5" x14ac:dyDescent="0.2">
      <c r="C38" t="s">
        <v>143</v>
      </c>
      <c r="D38" s="184">
        <v>6.77</v>
      </c>
      <c r="E38" s="184">
        <v>38.880000000000003</v>
      </c>
    </row>
    <row r="39" spans="3:5" x14ac:dyDescent="0.2">
      <c r="C39" t="s">
        <v>144</v>
      </c>
      <c r="D39" s="184">
        <v>2.4</v>
      </c>
      <c r="E39" s="184">
        <v>11.68</v>
      </c>
    </row>
    <row r="40" spans="3:5" x14ac:dyDescent="0.2">
      <c r="C40" t="s">
        <v>145</v>
      </c>
      <c r="D40" s="184">
        <v>4.3499999999999996</v>
      </c>
      <c r="E40" s="184">
        <v>24.8</v>
      </c>
    </row>
    <row r="41" spans="3:5" x14ac:dyDescent="0.2">
      <c r="C41" t="s">
        <v>146</v>
      </c>
      <c r="D41" s="184">
        <v>3.07</v>
      </c>
      <c r="E41" s="184">
        <v>17.8</v>
      </c>
    </row>
    <row r="42" spans="3:5" x14ac:dyDescent="0.2">
      <c r="C42" t="s">
        <v>147</v>
      </c>
      <c r="D42" s="184">
        <v>4.4800000000000004</v>
      </c>
      <c r="E42" s="184">
        <v>28.76</v>
      </c>
    </row>
    <row r="43" spans="3:5" x14ac:dyDescent="0.2">
      <c r="C43" t="s">
        <v>148</v>
      </c>
      <c r="D43" s="184">
        <v>2.41</v>
      </c>
      <c r="E43" s="184">
        <v>13.98</v>
      </c>
    </row>
    <row r="44" spans="3:5" x14ac:dyDescent="0.2">
      <c r="C44" t="s">
        <v>149</v>
      </c>
      <c r="D44" s="184">
        <v>2.73</v>
      </c>
      <c r="E44" s="184">
        <v>15.63</v>
      </c>
    </row>
    <row r="45" spans="3:5" x14ac:dyDescent="0.2">
      <c r="C45" t="s">
        <v>150</v>
      </c>
      <c r="D45" s="184">
        <v>2.7</v>
      </c>
      <c r="E45" s="184">
        <v>13.89</v>
      </c>
    </row>
    <row r="46" spans="3:5" x14ac:dyDescent="0.2">
      <c r="C46" t="s">
        <v>151</v>
      </c>
      <c r="D46" s="184">
        <v>5.0999999999999996</v>
      </c>
      <c r="E46" s="184">
        <v>27.98</v>
      </c>
    </row>
    <row r="47" spans="3:5" x14ac:dyDescent="0.2">
      <c r="C47" t="s">
        <v>152</v>
      </c>
      <c r="D47" s="184">
        <v>5.9</v>
      </c>
      <c r="E47" s="184">
        <v>36.630000000000003</v>
      </c>
    </row>
    <row r="48" spans="3:5" x14ac:dyDescent="0.2">
      <c r="C48" t="s">
        <v>153</v>
      </c>
      <c r="D48" s="184">
        <v>3.43</v>
      </c>
      <c r="E48" s="184">
        <v>19.100000000000001</v>
      </c>
    </row>
    <row r="49" spans="3:6" x14ac:dyDescent="0.2">
      <c r="C49" t="s">
        <v>154</v>
      </c>
      <c r="D49" s="184">
        <v>4.12</v>
      </c>
      <c r="E49" s="184">
        <v>24.64</v>
      </c>
    </row>
    <row r="50" spans="3:6" x14ac:dyDescent="0.2">
      <c r="C50" t="s">
        <v>155</v>
      </c>
      <c r="D50" s="184">
        <v>3.68</v>
      </c>
      <c r="E50" s="184">
        <v>23.06</v>
      </c>
    </row>
    <row r="51" spans="3:6" x14ac:dyDescent="0.2">
      <c r="C51" t="s">
        <v>156</v>
      </c>
      <c r="D51" s="184">
        <v>4.2300000000000004</v>
      </c>
      <c r="E51" s="184">
        <v>28.14</v>
      </c>
    </row>
    <row r="52" spans="3:6" x14ac:dyDescent="0.2">
      <c r="C52" t="s">
        <v>157</v>
      </c>
      <c r="D52" s="184">
        <v>2.82</v>
      </c>
      <c r="E52" s="184">
        <v>17.63</v>
      </c>
    </row>
    <row r="53" spans="3:6" x14ac:dyDescent="0.2">
      <c r="C53" t="s">
        <v>158</v>
      </c>
      <c r="D53" s="184">
        <v>2.89</v>
      </c>
      <c r="E53" s="184">
        <v>16.77</v>
      </c>
    </row>
    <row r="54" spans="3:6" x14ac:dyDescent="0.2">
      <c r="C54" t="s">
        <v>159</v>
      </c>
      <c r="D54" s="184">
        <v>2.5299999999999998</v>
      </c>
      <c r="E54" s="184">
        <v>14.15</v>
      </c>
    </row>
    <row r="55" spans="3:6" x14ac:dyDescent="0.2">
      <c r="C55" t="s">
        <v>160</v>
      </c>
      <c r="D55" s="184">
        <v>2.77</v>
      </c>
      <c r="E55" s="184">
        <v>16.07</v>
      </c>
    </row>
    <row r="56" spans="3:6" x14ac:dyDescent="0.2">
      <c r="C56" t="s">
        <v>161</v>
      </c>
      <c r="D56" s="177">
        <v>1.79</v>
      </c>
      <c r="E56" s="177">
        <v>1.25</v>
      </c>
    </row>
    <row r="57" spans="3:6" x14ac:dyDescent="0.2">
      <c r="C57" t="s">
        <v>162</v>
      </c>
      <c r="D57" s="177">
        <v>1.99</v>
      </c>
      <c r="E57" s="177">
        <v>1.94</v>
      </c>
    </row>
    <row r="58" spans="3:6" x14ac:dyDescent="0.2">
      <c r="C58" t="s">
        <v>163</v>
      </c>
      <c r="D58" s="185">
        <v>4.12</v>
      </c>
      <c r="E58" s="185">
        <v>18.78</v>
      </c>
    </row>
    <row r="59" spans="3:6" x14ac:dyDescent="0.2">
      <c r="C59" t="s">
        <v>164</v>
      </c>
      <c r="D59" s="186">
        <v>2.0299999999999998</v>
      </c>
      <c r="E59" s="186">
        <v>5.51</v>
      </c>
    </row>
    <row r="60" spans="3:6" x14ac:dyDescent="0.2">
      <c r="C60" t="s">
        <v>165</v>
      </c>
      <c r="D60" s="187">
        <v>3.53</v>
      </c>
      <c r="E60" s="187">
        <v>19.260000000000002</v>
      </c>
    </row>
    <row r="61" spans="3:6" x14ac:dyDescent="0.2">
      <c r="C61" t="s">
        <v>166</v>
      </c>
      <c r="D61" s="188">
        <v>2.84</v>
      </c>
      <c r="E61" s="188">
        <v>13.98</v>
      </c>
    </row>
    <row r="62" spans="3:6" x14ac:dyDescent="0.2">
      <c r="C62" t="s">
        <v>167</v>
      </c>
      <c r="D62" s="188">
        <v>3.19</v>
      </c>
      <c r="E62" s="188">
        <v>16.239999999999998</v>
      </c>
    </row>
    <row r="63" spans="3:6" x14ac:dyDescent="0.2">
      <c r="C63" t="s">
        <v>168</v>
      </c>
      <c r="D63" s="188">
        <v>3.17</v>
      </c>
      <c r="E63" s="188">
        <v>16.47</v>
      </c>
    </row>
    <row r="64" spans="3:6" x14ac:dyDescent="0.2">
      <c r="C64" s="189" t="s">
        <v>169</v>
      </c>
      <c r="D64" s="188">
        <v>2.62</v>
      </c>
      <c r="E64" s="188">
        <v>16.010000000000002</v>
      </c>
      <c r="F64" s="189"/>
    </row>
    <row r="65" spans="3:6" x14ac:dyDescent="0.2">
      <c r="C65" t="s">
        <v>170</v>
      </c>
      <c r="D65" s="188">
        <v>1.88</v>
      </c>
      <c r="E65" s="188">
        <v>7.53</v>
      </c>
    </row>
    <row r="66" spans="3:6" x14ac:dyDescent="0.2">
      <c r="C66" t="s">
        <v>171</v>
      </c>
      <c r="D66" s="188">
        <v>2.93</v>
      </c>
      <c r="E66" s="188">
        <v>14.85</v>
      </c>
    </row>
    <row r="67" spans="3:6" x14ac:dyDescent="0.2">
      <c r="C67" t="s">
        <v>172</v>
      </c>
      <c r="D67" s="188">
        <v>2.8</v>
      </c>
      <c r="E67" s="188">
        <v>14.79</v>
      </c>
    </row>
    <row r="68" spans="3:6" x14ac:dyDescent="0.2">
      <c r="C68" t="s">
        <v>173</v>
      </c>
      <c r="D68" s="188">
        <v>3.04</v>
      </c>
      <c r="E68" s="188">
        <v>17.2</v>
      </c>
    </row>
    <row r="69" spans="3:6" x14ac:dyDescent="0.2">
      <c r="C69" s="189" t="s">
        <v>174</v>
      </c>
      <c r="D69" s="188">
        <v>2.62</v>
      </c>
      <c r="E69" s="188">
        <v>14.8</v>
      </c>
      <c r="F69" s="189"/>
    </row>
    <row r="70" spans="3:6" x14ac:dyDescent="0.2">
      <c r="C70" t="s">
        <v>175</v>
      </c>
      <c r="D70" s="188">
        <v>1.35</v>
      </c>
      <c r="E70" s="188">
        <v>3.99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L37"/>
  <sheetViews>
    <sheetView showGridLines="0" tabSelected="1" topLeftCell="B3" zoomScale="75" zoomScaleNormal="75" workbookViewId="0">
      <selection activeCell="Q40" sqref="Q40"/>
    </sheetView>
  </sheetViews>
  <sheetFormatPr defaultRowHeight="15" x14ac:dyDescent="0.2"/>
  <cols>
    <col min="1" max="1" width="0.77734375" hidden="1" customWidth="1"/>
    <col min="2" max="2" width="15.6640625" style="5" customWidth="1"/>
    <col min="3" max="4" width="12.21875" style="5" hidden="1" customWidth="1"/>
    <col min="5" max="5" width="8.21875" style="5" customWidth="1"/>
    <col min="6" max="6" width="7.33203125" style="5" hidden="1" customWidth="1"/>
    <col min="7" max="7" width="8" style="5" hidden="1" customWidth="1"/>
    <col min="8" max="8" width="13.44140625" style="5" customWidth="1"/>
    <col min="9" max="9" width="18.77734375" style="5" hidden="1" customWidth="1"/>
    <col min="10" max="10" width="13.44140625" style="5" customWidth="1"/>
    <col min="11" max="11" width="9.109375" style="5" customWidth="1"/>
    <col min="12" max="12" width="2.88671875" style="5" customWidth="1"/>
    <col min="13" max="16" width="7.6640625" style="67" customWidth="1"/>
    <col min="17" max="17" width="7.6640625" style="65" customWidth="1"/>
    <col min="18" max="18" width="3.109375" style="5" customWidth="1"/>
    <col min="19" max="19" width="6.33203125" customWidth="1"/>
    <col min="20" max="20" width="6.44140625" style="37" customWidth="1"/>
    <col min="21" max="22" width="6.33203125" style="37" customWidth="1"/>
    <col min="23" max="23" width="8" style="37" customWidth="1"/>
    <col min="24" max="24" width="6.109375" style="67" customWidth="1"/>
    <col min="25" max="25" width="8.109375" style="55" customWidth="1"/>
    <col min="26" max="26" width="8.5546875" style="55" customWidth="1"/>
    <col min="27" max="27" width="12.6640625" style="5" customWidth="1"/>
    <col min="28" max="28" width="1" style="4" hidden="1" customWidth="1"/>
  </cols>
  <sheetData>
    <row r="1" spans="1:38" hidden="1" x14ac:dyDescent="0.2"/>
    <row r="2" spans="1:38" hidden="1" x14ac:dyDescent="0.2"/>
    <row r="3" spans="1:38" ht="19.5" x14ac:dyDescent="0.3">
      <c r="A3" s="62"/>
      <c r="B3" s="63"/>
      <c r="C3" s="63"/>
      <c r="D3" s="63"/>
      <c r="E3" s="137"/>
      <c r="F3" s="137"/>
      <c r="G3" s="137"/>
      <c r="H3" s="63"/>
      <c r="I3" s="63"/>
      <c r="J3" s="63"/>
      <c r="K3" s="63"/>
      <c r="L3" s="63"/>
      <c r="M3" s="68"/>
      <c r="N3" s="68"/>
      <c r="O3" s="68"/>
      <c r="P3" s="68"/>
      <c r="Q3" s="64"/>
      <c r="R3" s="63"/>
      <c r="S3" s="63"/>
      <c r="T3" s="64"/>
      <c r="U3" s="64"/>
      <c r="V3" s="64"/>
      <c r="W3" s="64"/>
      <c r="X3" s="68"/>
      <c r="Y3" s="63"/>
      <c r="Z3" s="63"/>
      <c r="AA3" s="63"/>
      <c r="AB3" s="63"/>
    </row>
    <row r="4" spans="1:38" ht="19.5" x14ac:dyDescent="0.3">
      <c r="A4" s="62"/>
      <c r="B4" s="63"/>
      <c r="C4" s="63"/>
      <c r="D4" s="63"/>
      <c r="E4" s="137"/>
      <c r="F4" s="137"/>
      <c r="G4" s="137"/>
      <c r="H4" s="63"/>
      <c r="I4" s="63"/>
      <c r="J4" s="63"/>
      <c r="K4" s="63"/>
      <c r="L4" s="63"/>
      <c r="M4" s="68"/>
      <c r="N4" s="68"/>
      <c r="O4" s="68"/>
      <c r="P4" s="68"/>
      <c r="Q4" s="64"/>
      <c r="R4" s="63"/>
      <c r="S4" s="63"/>
      <c r="T4" s="64"/>
      <c r="U4" s="64"/>
      <c r="V4" s="64"/>
      <c r="W4" s="64"/>
      <c r="X4" s="68"/>
      <c r="Y4" s="63"/>
      <c r="Z4" s="63"/>
      <c r="AA4" s="63"/>
      <c r="AB4" s="63"/>
    </row>
    <row r="5" spans="1:38" ht="19.5" x14ac:dyDescent="0.3">
      <c r="A5" s="62"/>
      <c r="B5" s="63"/>
      <c r="C5" s="63"/>
      <c r="D5" s="63"/>
      <c r="E5" s="137"/>
      <c r="F5" s="137"/>
      <c r="G5" s="137"/>
      <c r="H5" s="63"/>
      <c r="I5" s="63"/>
      <c r="J5" s="63"/>
      <c r="K5" s="63"/>
      <c r="L5" s="63"/>
      <c r="M5" s="68"/>
      <c r="N5" s="68"/>
      <c r="O5" s="68"/>
      <c r="P5" s="68"/>
      <c r="Q5" s="64"/>
      <c r="R5" s="63"/>
      <c r="S5" s="63"/>
      <c r="T5" s="64"/>
      <c r="U5" s="64"/>
      <c r="V5" s="64"/>
      <c r="W5" s="64"/>
      <c r="X5" s="68"/>
      <c r="Y5" s="63"/>
      <c r="Z5" s="63"/>
      <c r="AA5" s="63"/>
      <c r="AB5" s="63"/>
    </row>
    <row r="6" spans="1:38" ht="18.75" x14ac:dyDescent="0.3">
      <c r="A6" s="205" t="s">
        <v>94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</row>
    <row r="7" spans="1:38" s="4" customFormat="1" ht="13.5" customHeight="1" x14ac:dyDescent="0.3">
      <c r="A7" s="207" t="str">
        <f>UPPER(+Data!AJ16)</f>
        <v>ORIGIN ENERGY RESOURCES PTY LTD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63"/>
    </row>
    <row r="8" spans="1:38" s="4" customFormat="1" ht="16.5" customHeight="1" x14ac:dyDescent="0.3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63"/>
    </row>
    <row r="9" spans="1:38" s="123" customFormat="1" ht="15.75" x14ac:dyDescent="0.25">
      <c r="A9" s="130"/>
      <c r="B9" s="210" t="s">
        <v>104</v>
      </c>
      <c r="C9" s="125"/>
      <c r="D9" s="125"/>
      <c r="E9" s="216" t="str">
        <f>C16</f>
        <v>Amungee NW-1H</v>
      </c>
      <c r="F9" s="217"/>
      <c r="G9" s="217"/>
      <c r="H9" s="213"/>
      <c r="I9" s="213"/>
      <c r="J9" s="213"/>
      <c r="K9" s="136" t="s">
        <v>102</v>
      </c>
      <c r="L9" s="219" t="s">
        <v>200</v>
      </c>
      <c r="M9" s="220"/>
      <c r="N9" s="220"/>
      <c r="O9" s="220"/>
      <c r="P9" s="220"/>
      <c r="Q9" s="165"/>
      <c r="R9" s="165"/>
      <c r="S9" s="155" t="s">
        <v>103</v>
      </c>
      <c r="T9" s="212" t="s">
        <v>201</v>
      </c>
      <c r="U9" s="213"/>
      <c r="V9" s="213"/>
      <c r="W9" s="213"/>
      <c r="X9" s="131"/>
      <c r="Y9" s="225" t="s">
        <v>88</v>
      </c>
      <c r="Z9" s="225"/>
      <c r="AA9" s="226"/>
      <c r="AB9" s="132"/>
    </row>
    <row r="10" spans="1:38" s="123" customFormat="1" ht="15.75" x14ac:dyDescent="0.25">
      <c r="A10" s="126"/>
      <c r="B10" s="211"/>
      <c r="C10" s="129"/>
      <c r="D10" s="129"/>
      <c r="E10" s="218"/>
      <c r="F10" s="218"/>
      <c r="G10" s="218"/>
      <c r="H10" s="215"/>
      <c r="I10" s="215"/>
      <c r="J10" s="215"/>
      <c r="K10" s="129" t="s">
        <v>108</v>
      </c>
      <c r="L10" s="221">
        <v>1</v>
      </c>
      <c r="M10" s="222"/>
      <c r="N10" s="222"/>
      <c r="O10" s="222"/>
      <c r="P10" s="139"/>
      <c r="Q10" s="166"/>
      <c r="R10" s="166"/>
      <c r="S10" s="203" t="s">
        <v>186</v>
      </c>
      <c r="T10" s="214" t="s">
        <v>202</v>
      </c>
      <c r="U10" s="215"/>
      <c r="V10" s="215"/>
      <c r="W10" s="215"/>
      <c r="X10" s="127"/>
      <c r="Y10" s="227" t="str">
        <f>UPPER(Data!AN16)</f>
        <v>AB-77890</v>
      </c>
      <c r="Z10" s="227"/>
      <c r="AA10" s="228"/>
      <c r="AB10" s="128"/>
    </row>
    <row r="11" spans="1:38" ht="18" customHeight="1" x14ac:dyDescent="0.2">
      <c r="A11" s="4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69"/>
      <c r="N11" s="69"/>
      <c r="O11" s="69"/>
      <c r="P11" s="69"/>
      <c r="Q11" s="70"/>
      <c r="R11" s="51"/>
      <c r="S11" s="4"/>
      <c r="T11" s="66"/>
      <c r="U11" s="66"/>
      <c r="V11" s="66"/>
      <c r="W11" s="66"/>
      <c r="X11" s="69"/>
      <c r="Y11" s="54"/>
      <c r="Z11" s="54"/>
      <c r="AA11" s="51"/>
    </row>
    <row r="12" spans="1:38" ht="18" customHeight="1" x14ac:dyDescent="0.3">
      <c r="A12" s="159"/>
      <c r="B12" s="232" t="s">
        <v>107</v>
      </c>
      <c r="C12" s="156"/>
      <c r="D12" s="156"/>
      <c r="E12" s="144" t="s">
        <v>8</v>
      </c>
      <c r="F12" s="144" t="s">
        <v>38</v>
      </c>
      <c r="G12" s="144" t="s">
        <v>8</v>
      </c>
      <c r="H12" s="141"/>
      <c r="I12" s="141"/>
      <c r="J12" s="141"/>
      <c r="K12" s="141"/>
      <c r="L12" s="141"/>
      <c r="M12" s="142"/>
      <c r="N12" s="142"/>
      <c r="O12" s="142"/>
      <c r="P12" s="142"/>
      <c r="Q12" s="143"/>
      <c r="R12" s="141"/>
      <c r="S12" s="144"/>
      <c r="T12" s="143"/>
      <c r="U12" s="143"/>
      <c r="V12" s="143"/>
      <c r="W12" s="143"/>
      <c r="X12" s="142"/>
      <c r="Y12" s="145" t="s">
        <v>35</v>
      </c>
      <c r="Z12" s="145"/>
      <c r="AA12" s="229" t="s">
        <v>101</v>
      </c>
      <c r="AB12" s="146"/>
    </row>
    <row r="13" spans="1:38" ht="15.75" customHeight="1" x14ac:dyDescent="0.3">
      <c r="A13" s="160"/>
      <c r="B13" s="233"/>
      <c r="C13" s="161" t="s">
        <v>178</v>
      </c>
      <c r="D13" s="161" t="s">
        <v>64</v>
      </c>
      <c r="E13" s="147" t="s">
        <v>9</v>
      </c>
      <c r="F13" s="147" t="s">
        <v>9</v>
      </c>
      <c r="G13" s="147" t="s">
        <v>9</v>
      </c>
      <c r="H13" s="147" t="s">
        <v>39</v>
      </c>
      <c r="I13" s="147" t="s">
        <v>69</v>
      </c>
      <c r="J13" s="147" t="s">
        <v>11</v>
      </c>
      <c r="K13" s="147" t="s">
        <v>11</v>
      </c>
      <c r="L13" s="147" t="s">
        <v>93</v>
      </c>
      <c r="M13" s="148" t="str">
        <f>+Data!L15</f>
        <v>TOC</v>
      </c>
      <c r="N13" s="148" t="str">
        <f>+Data!M15</f>
        <v>S1</v>
      </c>
      <c r="O13" s="148" t="str">
        <f>+Data!N15</f>
        <v>S2</v>
      </c>
      <c r="P13" s="148" t="str">
        <f>+Data!O15</f>
        <v>S3</v>
      </c>
      <c r="Q13" s="140" t="str">
        <f>+Data!P15</f>
        <v>Tmax</v>
      </c>
      <c r="R13" s="147" t="s">
        <v>91</v>
      </c>
      <c r="S13" s="147" t="s">
        <v>22</v>
      </c>
      <c r="T13" s="140" t="s">
        <v>5</v>
      </c>
      <c r="U13" s="140" t="s">
        <v>10</v>
      </c>
      <c r="V13" s="140" t="s">
        <v>60</v>
      </c>
      <c r="W13" s="140" t="s">
        <v>7</v>
      </c>
      <c r="X13" s="148" t="s">
        <v>6</v>
      </c>
      <c r="Y13" s="149" t="s">
        <v>36</v>
      </c>
      <c r="Z13" s="149" t="s">
        <v>37</v>
      </c>
      <c r="AA13" s="230"/>
      <c r="AB13" s="150"/>
      <c r="AC13" s="41"/>
      <c r="AD13" s="41"/>
      <c r="AE13" s="41"/>
      <c r="AF13" s="41"/>
      <c r="AG13" s="41"/>
      <c r="AH13" s="41"/>
      <c r="AI13" s="41"/>
      <c r="AJ13" s="41"/>
      <c r="AK13" s="41"/>
      <c r="AL13" s="41"/>
    </row>
    <row r="14" spans="1:38" ht="18.75" x14ac:dyDescent="0.3">
      <c r="A14" s="162"/>
      <c r="B14" s="234"/>
      <c r="C14" s="163"/>
      <c r="D14" s="163"/>
      <c r="E14" s="151" t="str">
        <f>+CONCATENATE("(",LOWER(Data!$F$8),")")</f>
        <v>(meters)</v>
      </c>
      <c r="F14" s="151" t="str">
        <f>+CONCATENATE("(",LOWER(Data!$F$8),")")</f>
        <v>(meters)</v>
      </c>
      <c r="G14" s="151" t="s">
        <v>106</v>
      </c>
      <c r="H14" s="151"/>
      <c r="I14" s="151"/>
      <c r="J14" s="151" t="s">
        <v>34</v>
      </c>
      <c r="K14" s="151" t="s">
        <v>41</v>
      </c>
      <c r="L14" s="151"/>
      <c r="M14" s="152"/>
      <c r="N14" s="152"/>
      <c r="O14" s="152"/>
      <c r="P14" s="152"/>
      <c r="Q14" s="153" t="s">
        <v>90</v>
      </c>
      <c r="R14" s="151"/>
      <c r="S14" s="151" t="s">
        <v>92</v>
      </c>
      <c r="T14" s="153"/>
      <c r="U14" s="153"/>
      <c r="V14" s="153"/>
      <c r="W14" s="153" t="s">
        <v>95</v>
      </c>
      <c r="X14" s="152"/>
      <c r="Y14" s="151"/>
      <c r="Z14" s="151"/>
      <c r="AA14" s="231"/>
      <c r="AB14" s="154"/>
    </row>
    <row r="15" spans="1:38" ht="3" customHeight="1" x14ac:dyDescent="0.25">
      <c r="A15" s="4"/>
      <c r="B15" s="116"/>
      <c r="C15" s="157"/>
      <c r="D15" s="157"/>
      <c r="E15" s="117"/>
      <c r="F15" s="117"/>
      <c r="G15" s="117"/>
      <c r="H15" s="117"/>
      <c r="I15" s="117"/>
      <c r="J15" s="117"/>
      <c r="K15" s="117"/>
      <c r="L15" s="117"/>
      <c r="M15" s="118"/>
      <c r="N15" s="118"/>
      <c r="O15" s="118"/>
      <c r="P15" s="118"/>
      <c r="Q15" s="119"/>
      <c r="R15" s="117"/>
      <c r="S15" s="117"/>
      <c r="T15" s="119"/>
      <c r="U15" s="119"/>
      <c r="V15" s="119"/>
      <c r="W15" s="119"/>
      <c r="X15" s="118"/>
      <c r="Y15" s="120"/>
      <c r="Z15" s="120"/>
      <c r="AA15" s="121"/>
      <c r="AB15" s="86"/>
    </row>
    <row r="16" spans="1:38" s="4" customFormat="1" x14ac:dyDescent="0.2">
      <c r="A16" s="18"/>
      <c r="B16" s="202" t="str">
        <f>+Data!C16</f>
        <v>77890_2_281G</v>
      </c>
      <c r="C16" s="164" t="str">
        <f>Data!D16</f>
        <v>Amungee NW-1H</v>
      </c>
      <c r="D16" s="164"/>
      <c r="E16" s="181">
        <f>Data!G16</f>
        <v>2770.5</v>
      </c>
      <c r="F16" s="110">
        <f>IF(Data!F16="","",+Data!F16)</f>
        <v>2772</v>
      </c>
      <c r="G16" s="110">
        <f>+Data!G16</f>
        <v>2770.5</v>
      </c>
      <c r="H16" s="110" t="str">
        <f>+Data!H16&amp;""</f>
        <v>Undisclosed</v>
      </c>
      <c r="I16" s="110">
        <f>Data!AG16</f>
        <v>0</v>
      </c>
      <c r="J16" s="110" t="str">
        <f>+Data!J16</f>
        <v>Core Chip</v>
      </c>
      <c r="K16" s="110" t="str">
        <f>+Data!I16</f>
        <v>NOPR</v>
      </c>
      <c r="L16" s="110"/>
      <c r="M16" s="111">
        <f>IF(Data!K16=0,+Data!L16,+Data!K16)</f>
        <v>6.81</v>
      </c>
      <c r="N16" s="112">
        <f>IF(Data!M16="",-1,+Data!M16)</f>
        <v>0.33</v>
      </c>
      <c r="O16" s="112">
        <f>IF(Data!N16="",-1,+Data!N16)</f>
        <v>2.0099999999999998</v>
      </c>
      <c r="P16" s="112">
        <f>IF(Data!O16="",-1,+Data!O16)</f>
        <v>0.61</v>
      </c>
      <c r="Q16" s="113">
        <f>IF(Data!P16&lt;=300,-1,+Data!P16)</f>
        <v>368.59820000000002</v>
      </c>
      <c r="R16" s="110" t="str">
        <f>IF(O16&lt;&gt;"",IF(O16&lt;0.5,IF(O16=-1,"",IF(Q16=-1,"","**")),""),"")</f>
        <v/>
      </c>
      <c r="S16" s="112"/>
      <c r="T16" s="113">
        <f>IF(Data!S16=0,-1, +Data!S16)</f>
        <v>29.515418502202639</v>
      </c>
      <c r="U16" s="113">
        <f>IF(Data!T16=0,-1, +Data!T16)</f>
        <v>8.957415565345082</v>
      </c>
      <c r="V16" s="113">
        <f>O16/P16</f>
        <v>3.2950819672131146</v>
      </c>
      <c r="W16" s="113">
        <f>(N16/M16)*100</f>
        <v>4.8458149779735686</v>
      </c>
      <c r="X16" s="112">
        <f>IF(Data!W16=0,-1, +Data!W16)</f>
        <v>0.14102564102564105</v>
      </c>
      <c r="Y16" s="122" t="str">
        <f>Data!Q16</f>
        <v>TOC/SRA</v>
      </c>
      <c r="Z16" s="122"/>
      <c r="AA16" s="115">
        <f>Data!X16</f>
        <v>6122580558</v>
      </c>
      <c r="AB16" s="114"/>
    </row>
    <row r="17" spans="1:28" s="135" customFormat="1" x14ac:dyDescent="0.2">
      <c r="A17" s="133"/>
      <c r="B17" s="202" t="str">
        <f>+Data!C17</f>
        <v>77890_2_377G</v>
      </c>
      <c r="C17" s="164" t="str">
        <f>Data!D17</f>
        <v>Amungee NW-1H</v>
      </c>
      <c r="D17" s="158"/>
      <c r="E17" s="181">
        <f>Data!G17</f>
        <v>3058.5</v>
      </c>
      <c r="F17" s="110">
        <f>IF(Data!F17="","",+Data!F17)</f>
        <v>3060</v>
      </c>
      <c r="G17" s="110">
        <f>+Data!G17</f>
        <v>3058.5</v>
      </c>
      <c r="H17" s="110" t="str">
        <f>+Data!H17&amp;""</f>
        <v>Undisclosed</v>
      </c>
      <c r="I17" s="110"/>
      <c r="J17" s="110" t="str">
        <f>+Data!J17</f>
        <v>Core Chip</v>
      </c>
      <c r="K17" s="110" t="str">
        <f>+Data!I17</f>
        <v>NOPR</v>
      </c>
      <c r="L17" s="110"/>
      <c r="M17" s="111">
        <f>IF(Data!K17=0,+Data!L17,+Data!K17)</f>
        <v>2.0209999999999999</v>
      </c>
      <c r="N17" s="112">
        <f>IF(Data!M17="",-1,+Data!M17)</f>
        <v>0.22</v>
      </c>
      <c r="O17" s="112">
        <f>IF(Data!N17="",-1,+Data!N17)</f>
        <v>1.61</v>
      </c>
      <c r="P17" s="112">
        <f>IF(Data!O17="",-1,+Data!O17)</f>
        <v>0.43</v>
      </c>
      <c r="Q17" s="113">
        <f>IF(Data!P17&lt;=300,-1,+Data!P17)</f>
        <v>399.52940000000001</v>
      </c>
      <c r="R17" s="110" t="str">
        <f t="shared" ref="R17:R21" si="0">IF(O17&lt;&gt;"",IF(O17&lt;0.5,IF(O17=-1,"",IF(Q17=-1,"","**")),""),"")</f>
        <v/>
      </c>
      <c r="S17" s="112"/>
      <c r="T17" s="113">
        <f>IF(Data!S17=0,-1, +Data!S17)</f>
        <v>79.663532904502731</v>
      </c>
      <c r="U17" s="113">
        <f>IF(Data!T17=0,-1, +Data!T17)</f>
        <v>21.276595744680851</v>
      </c>
      <c r="V17" s="113">
        <f t="shared" ref="V17:V21" si="1">O17/P17</f>
        <v>3.7441860465116283</v>
      </c>
      <c r="W17" s="113">
        <f t="shared" ref="W17:W21" si="2">(N17/M17)*100</f>
        <v>10.885700148441366</v>
      </c>
      <c r="X17" s="112">
        <f>IF(Data!W17=0,-1, +Data!W17)</f>
        <v>0.12021857923497267</v>
      </c>
      <c r="Y17" s="122" t="str">
        <f>Data!Q17</f>
        <v>SRA</v>
      </c>
      <c r="Z17" s="122"/>
      <c r="AA17" s="115">
        <f>Data!X17</f>
        <v>6122580562</v>
      </c>
      <c r="AB17" s="134"/>
    </row>
    <row r="18" spans="1:28" s="135" customFormat="1" x14ac:dyDescent="0.2">
      <c r="A18" s="133"/>
      <c r="B18" s="202" t="str">
        <f>+Data!C18</f>
        <v>77890_2_515G</v>
      </c>
      <c r="C18" s="164" t="str">
        <f>Data!D18</f>
        <v>Amungee NW-1H</v>
      </c>
      <c r="D18" s="158"/>
      <c r="E18" s="181">
        <f>Data!G18</f>
        <v>3472.5</v>
      </c>
      <c r="F18" s="110">
        <f>IF(Data!F18="","",+Data!F18)</f>
        <v>3474</v>
      </c>
      <c r="G18" s="110">
        <f>+Data!G18</f>
        <v>3472.5</v>
      </c>
      <c r="H18" s="110" t="str">
        <f>+Data!H18&amp;""</f>
        <v>Undisclosed</v>
      </c>
      <c r="I18" s="110"/>
      <c r="J18" s="110" t="str">
        <f>+Data!J18</f>
        <v>Core Chip</v>
      </c>
      <c r="K18" s="110" t="str">
        <f>+Data!I18</f>
        <v>NOPR</v>
      </c>
      <c r="L18" s="110"/>
      <c r="M18" s="111">
        <f>IF(Data!K18=0,+Data!L18,+Data!K18)</f>
        <v>6.3410000000000002</v>
      </c>
      <c r="N18" s="112">
        <f>IF(Data!M18="",-1,+Data!M18)</f>
        <v>0.43</v>
      </c>
      <c r="O18" s="112">
        <f>IF(Data!N18="",-1,+Data!N18)</f>
        <v>2.67</v>
      </c>
      <c r="P18" s="112">
        <f>IF(Data!O18="",-1,+Data!O18)</f>
        <v>0.62</v>
      </c>
      <c r="Q18" s="113">
        <f>IF(Data!P18&lt;=300,-1,+Data!P18)</f>
        <v>376.81729999999999</v>
      </c>
      <c r="R18" s="110" t="str">
        <f t="shared" si="0"/>
        <v/>
      </c>
      <c r="S18" s="112"/>
      <c r="T18" s="113">
        <f>IF(Data!S18=0,-1, +Data!S18)</f>
        <v>42.106923198233716</v>
      </c>
      <c r="U18" s="113">
        <f>IF(Data!T18=0,-1, +Data!T18)</f>
        <v>9.7776375965935962</v>
      </c>
      <c r="V18" s="113">
        <f t="shared" si="1"/>
        <v>4.306451612903226</v>
      </c>
      <c r="W18" s="113">
        <f t="shared" si="2"/>
        <v>6.7812647847342689</v>
      </c>
      <c r="X18" s="112">
        <f>IF(Data!W18=0,-1, +Data!W18)</f>
        <v>0.13870967741935483</v>
      </c>
      <c r="Y18" s="122" t="str">
        <f>Data!Q18</f>
        <v>TOC/SRA</v>
      </c>
      <c r="Z18" s="122"/>
      <c r="AA18" s="115">
        <f>Data!X18</f>
        <v>6122580566</v>
      </c>
      <c r="AB18" s="134"/>
    </row>
    <row r="19" spans="1:28" s="135" customFormat="1" x14ac:dyDescent="0.2">
      <c r="A19" s="133"/>
      <c r="B19" s="202" t="str">
        <f>+Data!C19</f>
        <v>77890_2_281Gext</v>
      </c>
      <c r="C19" s="164" t="str">
        <f>Data!D19</f>
        <v>Amungee NW-1H</v>
      </c>
      <c r="D19" s="158"/>
      <c r="E19" s="181">
        <f>Data!G19</f>
        <v>2770.5</v>
      </c>
      <c r="F19" s="110">
        <f>IF(Data!F19="","",+Data!F19)</f>
        <v>2772</v>
      </c>
      <c r="G19" s="110">
        <f>+Data!G19</f>
        <v>2770.5</v>
      </c>
      <c r="H19" s="110" t="str">
        <f>+Data!H19&amp;""</f>
        <v>Undisclosed</v>
      </c>
      <c r="I19" s="110"/>
      <c r="J19" s="110" t="str">
        <f>+Data!J19</f>
        <v>Core Chip</v>
      </c>
      <c r="K19" s="110" t="str">
        <f>+Data!I19</f>
        <v>EXT</v>
      </c>
      <c r="L19" s="110"/>
      <c r="M19" s="111">
        <f>IF(Data!K19=0,+Data!L19,+Data!K19)</f>
        <v>6.5069999999999997</v>
      </c>
      <c r="N19" s="112">
        <f>IF(Data!M19="",-1,+Data!M19)</f>
        <v>0.2</v>
      </c>
      <c r="O19" s="112">
        <f>IF(Data!N19="",-1,+Data!N19)</f>
        <v>0.48</v>
      </c>
      <c r="P19" s="112">
        <f>IF(Data!O19="",-1,+Data!O19)</f>
        <v>0.41</v>
      </c>
      <c r="Q19" s="113">
        <f>IF(Data!P19&lt;=300,-1,+Data!P19)</f>
        <v>361.35730000000001</v>
      </c>
      <c r="R19" s="110" t="str">
        <f t="shared" si="0"/>
        <v>**</v>
      </c>
      <c r="S19" s="112"/>
      <c r="T19" s="113">
        <f>IF(Data!S19=0,-1, +Data!S19)</f>
        <v>7.3766712770862153</v>
      </c>
      <c r="U19" s="113">
        <f>IF(Data!T19=0,-1, +Data!T19)</f>
        <v>6.3009067158444756</v>
      </c>
      <c r="V19" s="113">
        <f t="shared" si="1"/>
        <v>1.1707317073170731</v>
      </c>
      <c r="W19" s="113">
        <f t="shared" si="2"/>
        <v>3.0736130321192565</v>
      </c>
      <c r="X19" s="112">
        <f>IF(Data!W19=0,-1, +Data!W19)</f>
        <v>0.29411764705882359</v>
      </c>
      <c r="Y19" s="122" t="str">
        <f>Data!Q19</f>
        <v>TOC</v>
      </c>
      <c r="Z19" s="122"/>
      <c r="AA19" s="115">
        <f>Data!X19</f>
        <v>6122580556</v>
      </c>
      <c r="AB19" s="134"/>
    </row>
    <row r="20" spans="1:28" s="135" customFormat="1" x14ac:dyDescent="0.2">
      <c r="A20" s="133"/>
      <c r="B20" s="202" t="str">
        <f>+Data!C20</f>
        <v>77890_2_377Gext</v>
      </c>
      <c r="C20" s="164" t="str">
        <f>Data!D20</f>
        <v>Amungee NW-1H</v>
      </c>
      <c r="D20" s="158"/>
      <c r="E20" s="181">
        <f>Data!G20</f>
        <v>3058.5</v>
      </c>
      <c r="F20" s="110">
        <f>IF(Data!F20="","",+Data!F20)</f>
        <v>3060</v>
      </c>
      <c r="G20" s="110">
        <f>+Data!G20</f>
        <v>3058.5</v>
      </c>
      <c r="H20" s="110" t="str">
        <f>+Data!H20&amp;""</f>
        <v>Undisclosed</v>
      </c>
      <c r="I20" s="110"/>
      <c r="J20" s="110" t="str">
        <f>+Data!J20</f>
        <v>Core Chip</v>
      </c>
      <c r="K20" s="110" t="str">
        <f>+Data!I20</f>
        <v>EXT</v>
      </c>
      <c r="L20" s="110"/>
      <c r="M20" s="111">
        <f>IF(Data!K20=0,+Data!L20,+Data!K20)</f>
        <v>1.835</v>
      </c>
      <c r="N20" s="112">
        <f>IF(Data!M20="",-1,+Data!M20)</f>
        <v>0.12</v>
      </c>
      <c r="O20" s="112">
        <f>IF(Data!N20="",-1,+Data!N20)</f>
        <v>0.33</v>
      </c>
      <c r="P20" s="112">
        <f>IF(Data!O20="",-1,+Data!O20)</f>
        <v>0.39</v>
      </c>
      <c r="Q20" s="113">
        <f>IF(Data!P20&lt;=300,-1,+Data!P20)</f>
        <v>382.3426</v>
      </c>
      <c r="R20" s="110" t="str">
        <f t="shared" si="0"/>
        <v>**</v>
      </c>
      <c r="S20" s="112"/>
      <c r="T20" s="113">
        <f>IF(Data!S20=0,-1, +Data!S20)</f>
        <v>17.983651226158038</v>
      </c>
      <c r="U20" s="113">
        <f>IF(Data!T20=0,-1, +Data!T20)</f>
        <v>21.253405994550409</v>
      </c>
      <c r="V20" s="113">
        <f t="shared" si="1"/>
        <v>0.84615384615384615</v>
      </c>
      <c r="W20" s="113">
        <f t="shared" si="2"/>
        <v>6.5395095367847409</v>
      </c>
      <c r="X20" s="112">
        <f>IF(Data!W20=0,-1, +Data!W20)</f>
        <v>0.26666666666666666</v>
      </c>
      <c r="Y20" s="122" t="str">
        <f>Data!Q20</f>
        <v/>
      </c>
      <c r="Z20" s="122"/>
      <c r="AA20" s="115">
        <f>Data!X20</f>
        <v>6122580560</v>
      </c>
      <c r="AB20" s="134"/>
    </row>
    <row r="21" spans="1:28" s="135" customFormat="1" x14ac:dyDescent="0.2">
      <c r="A21" s="133"/>
      <c r="B21" s="202" t="str">
        <f>+Data!C21</f>
        <v>77890_2_515Gext</v>
      </c>
      <c r="C21" s="164" t="str">
        <f>Data!D21</f>
        <v>Amungee NW-1H</v>
      </c>
      <c r="D21" s="158"/>
      <c r="E21" s="181">
        <f>Data!G21</f>
        <v>3472.5</v>
      </c>
      <c r="F21" s="110">
        <f>IF(Data!F21="","",+Data!F21)</f>
        <v>3474</v>
      </c>
      <c r="G21" s="110">
        <f>+Data!G21</f>
        <v>3472.5</v>
      </c>
      <c r="H21" s="110" t="str">
        <f>+Data!H21&amp;""</f>
        <v>Undisclosed</v>
      </c>
      <c r="I21" s="110"/>
      <c r="J21" s="110" t="str">
        <f>+Data!J21</f>
        <v>Core Chip</v>
      </c>
      <c r="K21" s="110" t="str">
        <f>+Data!I21</f>
        <v>EXT</v>
      </c>
      <c r="L21" s="110"/>
      <c r="M21" s="111">
        <f>IF(Data!K21=0,+Data!L21,+Data!K21)</f>
        <v>6.2839999999999998</v>
      </c>
      <c r="N21" s="112">
        <f>IF(Data!M21="",-1,+Data!M21)</f>
        <v>0.17</v>
      </c>
      <c r="O21" s="112">
        <f>IF(Data!N21="",-1,+Data!N21)</f>
        <v>0.48</v>
      </c>
      <c r="P21" s="112">
        <f>IF(Data!O21="",-1,+Data!O21)</f>
        <v>0.43</v>
      </c>
      <c r="Q21" s="113">
        <f>IF(Data!P21&lt;=300,-1,+Data!P21)</f>
        <v>385.96429999999998</v>
      </c>
      <c r="R21" s="110" t="str">
        <f t="shared" si="0"/>
        <v>**</v>
      </c>
      <c r="S21" s="112"/>
      <c r="T21" s="113">
        <f>IF(Data!S21=0,-1, +Data!S21)</f>
        <v>7.6384468491406752</v>
      </c>
      <c r="U21" s="113">
        <f>IF(Data!T21=0,-1, +Data!T21)</f>
        <v>6.8427753023551876</v>
      </c>
      <c r="V21" s="113">
        <f t="shared" si="1"/>
        <v>1.1162790697674418</v>
      </c>
      <c r="W21" s="113">
        <f t="shared" si="2"/>
        <v>2.7052832590706557</v>
      </c>
      <c r="X21" s="112">
        <f>IF(Data!W21=0,-1, +Data!W21)</f>
        <v>0.26153846153846155</v>
      </c>
      <c r="Y21" s="122" t="str">
        <f>Data!Q21</f>
        <v>TOC</v>
      </c>
      <c r="Z21" s="122"/>
      <c r="AA21" s="115">
        <f>Data!X21</f>
        <v>6122580564</v>
      </c>
      <c r="AB21" s="134"/>
    </row>
    <row r="22" spans="1:28" s="135" customFormat="1" x14ac:dyDescent="0.2">
      <c r="B22" s="167"/>
      <c r="C22" s="167"/>
      <c r="D22" s="167"/>
      <c r="E22" s="168"/>
      <c r="F22" s="51"/>
      <c r="G22" s="51"/>
      <c r="H22" s="51"/>
      <c r="I22" s="51"/>
      <c r="J22" s="51"/>
      <c r="K22" s="51"/>
      <c r="L22" s="51"/>
      <c r="M22" s="169"/>
      <c r="N22" s="170"/>
      <c r="O22" s="170"/>
      <c r="P22" s="170"/>
      <c r="Q22" s="70"/>
      <c r="R22" s="51"/>
      <c r="S22" s="170"/>
      <c r="T22" s="70"/>
      <c r="U22" s="70"/>
      <c r="V22" s="70"/>
      <c r="W22" s="70"/>
      <c r="X22" s="170"/>
      <c r="Y22" s="171"/>
      <c r="Z22" s="171"/>
      <c r="AA22" s="172"/>
      <c r="AB22" s="173"/>
    </row>
    <row r="35" spans="2:17" x14ac:dyDescent="0.2">
      <c r="B35" s="223"/>
      <c r="C35" s="223"/>
      <c r="D35" s="223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</row>
    <row r="36" spans="2:17" x14ac:dyDescent="0.2"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</row>
    <row r="37" spans="2:17" x14ac:dyDescent="0.2"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</row>
  </sheetData>
  <mergeCells count="13">
    <mergeCell ref="B35:Q37"/>
    <mergeCell ref="Y9:AA9"/>
    <mergeCell ref="Y10:AA10"/>
    <mergeCell ref="AA12:AA14"/>
    <mergeCell ref="B12:B14"/>
    <mergeCell ref="A6:AB6"/>
    <mergeCell ref="A7:AB8"/>
    <mergeCell ref="B9:B10"/>
    <mergeCell ref="T9:W9"/>
    <mergeCell ref="T10:W10"/>
    <mergeCell ref="E9:J10"/>
    <mergeCell ref="L9:P9"/>
    <mergeCell ref="L10:O10"/>
  </mergeCells>
  <phoneticPr fontId="0" type="noConversion"/>
  <conditionalFormatting sqref="S9:T10 C10:D10">
    <cfRule type="cellIs" dxfId="4" priority="2" stopIfTrue="1" operator="lessThanOrEqual">
      <formula>0</formula>
    </cfRule>
  </conditionalFormatting>
  <conditionalFormatting sqref="A20 A18 E16:AA22">
    <cfRule type="cellIs" dxfId="3" priority="3" stopIfTrue="1" operator="lessThanOrEqual">
      <formula>0</formula>
    </cfRule>
  </conditionalFormatting>
  <conditionalFormatting sqref="A19 A17 A21:A22">
    <cfRule type="cellIs" dxfId="2" priority="4" stopIfTrue="1" operator="lessThanOrEqual">
      <formula>0</formula>
    </cfRule>
  </conditionalFormatting>
  <conditionalFormatting sqref="B22:D22 C16:D21">
    <cfRule type="cellIs" dxfId="1" priority="5" stopIfTrue="1" operator="lessThanOrEqual">
      <formula>0</formula>
    </cfRule>
  </conditionalFormatting>
  <conditionalFormatting sqref="B16:B21">
    <cfRule type="cellIs" dxfId="0" priority="1" stopIfTrue="1" operator="lessThanOrEqual">
      <formula>0</formula>
    </cfRule>
  </conditionalFormatting>
  <printOptions horizontalCentered="1"/>
  <pageMargins left="0.2" right="0.2" top="0.4" bottom="1" header="0.5" footer="0.5"/>
  <pageSetup scale="55" orientation="landscape" horizontalDpi="4294967294" r:id="rId1"/>
  <headerFooter alignWithMargins="0">
    <oddFooter>&amp;CWeatherford Labs, 16161 Table Mountain Parkway, Golden, CO 80403  •  Phone: 720-898-8200  •  Fax: 720-898-8222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36885" r:id="rId4">
          <objectPr defaultSize="0" autoPict="0" r:id="rId5">
            <anchor moveWithCells="1">
              <from>
                <xdr:col>1</xdr:col>
                <xdr:colOff>66675</xdr:colOff>
                <xdr:row>21</xdr:row>
                <xdr:rowOff>85725</xdr:rowOff>
              </from>
              <to>
                <xdr:col>26</xdr:col>
                <xdr:colOff>866775</xdr:colOff>
                <xdr:row>29</xdr:row>
                <xdr:rowOff>76200</xdr:rowOff>
              </to>
            </anchor>
          </objectPr>
        </oleObject>
      </mc:Choice>
      <mc:Fallback>
        <oleObject progId="Word.Document.8" shapeId="368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5"/>
  <sheetViews>
    <sheetView showGridLines="0" topLeftCell="A22" zoomScaleSheetLayoutView="100" workbookViewId="0">
      <selection activeCell="R20" sqref="R20"/>
    </sheetView>
  </sheetViews>
  <sheetFormatPr defaultRowHeight="15" x14ac:dyDescent="0.2"/>
  <sheetData>
    <row r="1" spans="1:12" ht="44.25" customHeight="1" x14ac:dyDescent="0.2"/>
    <row r="2" spans="1:12" ht="18" customHeight="1" x14ac:dyDescent="0.2">
      <c r="A2" s="235" t="str">
        <f>CONCATENATE("GEOCHEMICAL LOGS - ",Report!$E$9)</f>
        <v>GEOCHEMICAL LOGS - Amungee NW-1H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2" ht="7.5" customHeight="1" x14ac:dyDescent="0.2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2" s="76" customFormat="1" ht="12.75" x14ac:dyDescent="0.2">
      <c r="A4" s="71"/>
      <c r="B4" s="72" t="s">
        <v>97</v>
      </c>
      <c r="C4" s="73" t="str">
        <f>UPPER(Data!AJ16)</f>
        <v>ORIGIN ENERGY RESOURCES PTY LTD</v>
      </c>
      <c r="D4" s="73"/>
      <c r="E4" s="71"/>
      <c r="F4" s="71"/>
      <c r="G4" s="72"/>
      <c r="H4" s="73"/>
      <c r="I4" s="71"/>
      <c r="J4" s="72"/>
      <c r="K4" s="72" t="s">
        <v>96</v>
      </c>
      <c r="L4" s="71" t="str">
        <f>UPPER(Data!AN16)</f>
        <v>AB-77890</v>
      </c>
    </row>
    <row r="5" spans="1:12" ht="11.25" customHeight="1" x14ac:dyDescent="0.2"/>
  </sheetData>
  <mergeCells count="1">
    <mergeCell ref="A2:L2"/>
  </mergeCells>
  <phoneticPr fontId="0" type="noConversion"/>
  <printOptions horizontalCentered="1"/>
  <pageMargins left="0.45" right="0.45" top="0.5" bottom="0.48" header="0.75" footer="0.25"/>
  <pageSetup scale="76" orientation="portrait" horizontalDpi="300" verticalDpi="300" r:id="rId1"/>
  <headerFooter alignWithMargins="0">
    <oddFooter>&amp;C&amp;9Weatherford Labs, 16161 Table Mountain Parkway, Golden, CO 80403  &amp;"Arial,Bold"•  720-898-8200&amp;"Arial,Regular"  •  Fax: 720-898-8222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AG35"/>
  <sheetViews>
    <sheetView showGridLines="0" view="pageBreakPreview" topLeftCell="D1" zoomScale="75" zoomScaleNormal="75" zoomScaleSheetLayoutView="75" workbookViewId="0">
      <selection activeCell="E54" sqref="E54"/>
    </sheetView>
  </sheetViews>
  <sheetFormatPr defaultRowHeight="15" x14ac:dyDescent="0.2"/>
  <sheetData>
    <row r="2" spans="1:33" ht="23.25" customHeight="1" x14ac:dyDescent="0.25">
      <c r="A2" s="204" t="str">
        <f>CONCATENATE("KEROGEN QUALITY PLOT - ",Report!$E$9)</f>
        <v>KEROGEN QUALITY PLOT - Amungee NW-1H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8" t="str">
        <f>CONCATENATE("KEROGEN QUALITY PLOT - ",Report!$E$9)</f>
        <v>KEROGEN QUALITY PLOT - Amungee NW-1H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9" t="str">
        <f>CONCATENATE("KEROGEN QUALITY PLOT - ",Report!$E$9)</f>
        <v>KEROGEN QUALITY PLOT - Amungee NW-1H</v>
      </c>
      <c r="X2" s="239"/>
      <c r="Y2" s="239"/>
      <c r="Z2" s="239"/>
      <c r="AA2" s="239"/>
      <c r="AB2" s="239"/>
      <c r="AC2" s="239"/>
      <c r="AD2" s="239"/>
      <c r="AE2" s="239"/>
      <c r="AF2" s="239"/>
      <c r="AG2" s="239"/>
    </row>
    <row r="3" spans="1:33" ht="15" customHeight="1" x14ac:dyDescent="0.25">
      <c r="A3" s="14"/>
      <c r="B3" s="77"/>
      <c r="C3" s="77"/>
      <c r="D3" s="77"/>
      <c r="E3" s="77"/>
      <c r="F3" s="77"/>
      <c r="G3" s="77"/>
      <c r="H3" s="77"/>
      <c r="I3" s="77"/>
      <c r="J3" s="77"/>
      <c r="K3" s="77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</row>
    <row r="4" spans="1:33" s="79" customFormat="1" ht="18" customHeight="1" x14ac:dyDescent="0.2">
      <c r="A4" s="72" t="s">
        <v>98</v>
      </c>
      <c r="B4" s="240" t="str">
        <f>+Data!AJ16</f>
        <v>Origin Energy Resources Pty Ltd</v>
      </c>
      <c r="C4" s="241"/>
      <c r="D4" s="241"/>
      <c r="E4" s="72"/>
      <c r="F4" s="72"/>
      <c r="G4" s="73"/>
      <c r="H4" s="72"/>
      <c r="I4" s="72" t="s">
        <v>96</v>
      </c>
      <c r="J4" s="242" t="str">
        <f>Data!AN16</f>
        <v>AB-77890</v>
      </c>
      <c r="K4" s="224"/>
      <c r="L4" s="72" t="s">
        <v>98</v>
      </c>
      <c r="M4" s="242" t="str">
        <f>+Data!AJ16</f>
        <v>Origin Energy Resources Pty Ltd</v>
      </c>
      <c r="N4" s="224"/>
      <c r="O4" s="224"/>
      <c r="P4" s="72"/>
      <c r="Q4" s="72"/>
      <c r="R4" s="73"/>
      <c r="S4" s="71"/>
      <c r="T4" s="72" t="s">
        <v>96</v>
      </c>
      <c r="U4" s="242" t="str">
        <f>Data!AN16</f>
        <v>AB-77890</v>
      </c>
      <c r="V4" s="243"/>
      <c r="W4" s="72" t="s">
        <v>98</v>
      </c>
      <c r="X4" s="242" t="str">
        <f>+Data!AJ16</f>
        <v>Origin Energy Resources Pty Ltd</v>
      </c>
      <c r="Y4" s="243"/>
      <c r="Z4" s="243"/>
      <c r="AA4" s="72"/>
      <c r="AB4" s="72"/>
      <c r="AC4" s="73"/>
      <c r="AD4" s="71"/>
      <c r="AE4" s="72" t="s">
        <v>96</v>
      </c>
      <c r="AF4" s="242" t="str">
        <f>Data!AN16</f>
        <v>AB-77890</v>
      </c>
      <c r="AG4" s="224"/>
    </row>
    <row r="5" spans="1:33" ht="3.75" customHeight="1" x14ac:dyDescent="0.25">
      <c r="A5" s="56"/>
      <c r="B5" s="5"/>
      <c r="D5" s="5"/>
      <c r="E5" s="5"/>
      <c r="F5" s="5"/>
      <c r="G5" s="5"/>
      <c r="H5" s="124"/>
      <c r="J5" s="5"/>
      <c r="K5" s="5"/>
      <c r="L5" s="2"/>
      <c r="M5" s="2"/>
      <c r="N5" s="2"/>
      <c r="O5" s="12"/>
      <c r="P5" s="2"/>
      <c r="Q5" s="2"/>
      <c r="R5" s="2"/>
      <c r="S5" s="2"/>
      <c r="U5" s="2"/>
      <c r="V5" s="53"/>
      <c r="W5" s="2"/>
      <c r="X5" s="2"/>
      <c r="Z5" s="2"/>
      <c r="AA5" s="2"/>
      <c r="AB5" s="2"/>
      <c r="AC5" s="2"/>
      <c r="AD5" s="2"/>
      <c r="AF5" s="2"/>
      <c r="AG5" s="53"/>
    </row>
    <row r="35" spans="1:33" ht="15.75" x14ac:dyDescent="0.25">
      <c r="A35" s="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2"/>
      <c r="X35" s="12"/>
      <c r="Y35" s="12"/>
      <c r="Z35" s="12"/>
      <c r="AA35" s="12"/>
      <c r="AB35" s="12"/>
      <c r="AC35" s="12"/>
      <c r="AD35" s="12"/>
      <c r="AE35" s="12"/>
      <c r="AF35" s="12"/>
      <c r="AG35" s="12"/>
    </row>
  </sheetData>
  <mergeCells count="9">
    <mergeCell ref="A2:K2"/>
    <mergeCell ref="L2:V2"/>
    <mergeCell ref="W2:AG2"/>
    <mergeCell ref="B4:D4"/>
    <mergeCell ref="M4:O4"/>
    <mergeCell ref="X4:Z4"/>
    <mergeCell ref="U4:V4"/>
    <mergeCell ref="AF4:AG4"/>
    <mergeCell ref="J4:K4"/>
  </mergeCells>
  <phoneticPr fontId="0" type="noConversion"/>
  <printOptions horizontalCentered="1"/>
  <pageMargins left="1.5" right="1.5" top="0.6" bottom="0.83" header="0.75" footer="0.75"/>
  <pageSetup scale="87" fitToWidth="3" orientation="landscape" horizontalDpi="300" verticalDpi="300" r:id="rId1"/>
  <headerFooter alignWithMargins="0">
    <oddFooter>&amp;C&amp;9Weatherford Labs, 16161 Table Mountain Parkway, Golden, CO 80403  •  Phone: 720-898-8200  •  Fax: 720-898-8222</oddFooter>
  </headerFooter>
  <colBreaks count="1" manualBreakCount="1">
    <brk id="11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3:H6"/>
  <sheetViews>
    <sheetView showGridLines="0" topLeftCell="A7" zoomScale="75" zoomScaleNormal="75" zoomScaleSheetLayoutView="75" workbookViewId="0">
      <selection activeCell="G6" sqref="G6"/>
    </sheetView>
  </sheetViews>
  <sheetFormatPr defaultColWidth="6.33203125" defaultRowHeight="15" x14ac:dyDescent="0.2"/>
  <cols>
    <col min="1" max="8" width="8.88671875" style="50" customWidth="1"/>
    <col min="9" max="16384" width="6.33203125" style="50"/>
  </cols>
  <sheetData>
    <row r="3" spans="1:8" ht="15.75" x14ac:dyDescent="0.25">
      <c r="B3" s="244" t="str">
        <f>CONCATENATE("KEROGEN TYPE - ",Report!$E$9)</f>
        <v>KEROGEN TYPE - Amungee NW-1H</v>
      </c>
      <c r="C3" s="237"/>
      <c r="D3" s="237"/>
      <c r="E3" s="237"/>
      <c r="F3" s="237"/>
      <c r="G3" s="237"/>
      <c r="H3" s="107"/>
    </row>
    <row r="4" spans="1:8" ht="10.5" customHeight="1" x14ac:dyDescent="0.2"/>
    <row r="5" spans="1:8" ht="20.25" customHeight="1" x14ac:dyDescent="0.2">
      <c r="A5" s="72" t="s">
        <v>98</v>
      </c>
      <c r="B5" s="242" t="str">
        <f>+Data!AJ16</f>
        <v>Origin Energy Resources Pty Ltd</v>
      </c>
      <c r="C5" s="224"/>
      <c r="D5" s="224"/>
      <c r="E5" s="72"/>
      <c r="F5" s="108" t="s">
        <v>96</v>
      </c>
      <c r="G5" s="73" t="str">
        <f>Data!AN16</f>
        <v>AB-77890</v>
      </c>
      <c r="H5" s="138"/>
    </row>
    <row r="6" spans="1:8" ht="3.75" customHeight="1" x14ac:dyDescent="0.25">
      <c r="A6" s="57"/>
      <c r="C6" s="58"/>
      <c r="D6" s="58"/>
      <c r="E6" s="58"/>
      <c r="F6" s="58"/>
      <c r="H6" s="58"/>
    </row>
  </sheetData>
  <mergeCells count="2">
    <mergeCell ref="B3:G3"/>
    <mergeCell ref="B5:D5"/>
  </mergeCells>
  <phoneticPr fontId="1" type="noConversion"/>
  <printOptions horizontalCentered="1"/>
  <pageMargins left="0.9" right="0.8" top="0.25" bottom="1" header="0.75" footer="0.35"/>
  <pageSetup scale="98" orientation="portrait" horizontalDpi="300" verticalDpi="300" r:id="rId1"/>
  <headerFooter alignWithMargins="0">
    <oddFooter>&amp;C&amp;9Weatherford Labs, 16161 Table Mountain Parkway, Golden, CO 80403  •  Phone: 720-898-8200  • 
 Fax: 720-898-8222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47"/>
  <sheetViews>
    <sheetView showGridLines="0" zoomScale="75" zoomScaleNormal="75" zoomScaleSheetLayoutView="75" workbookViewId="0">
      <selection activeCell="H54" sqref="H54"/>
    </sheetView>
  </sheetViews>
  <sheetFormatPr defaultRowHeight="15" x14ac:dyDescent="0.2"/>
  <cols>
    <col min="9" max="17" width="0" hidden="1" customWidth="1"/>
  </cols>
  <sheetData>
    <row r="1" spans="1:16" ht="32.25" customHeight="1" x14ac:dyDescent="0.2">
      <c r="A1" s="82"/>
      <c r="B1" s="83"/>
      <c r="C1" s="83"/>
      <c r="D1" s="83"/>
      <c r="E1" s="83"/>
      <c r="F1" s="83"/>
      <c r="G1" s="83"/>
      <c r="H1" s="84"/>
      <c r="I1" s="82"/>
      <c r="J1" s="83"/>
      <c r="K1" s="83"/>
      <c r="L1" s="83"/>
      <c r="M1" s="83"/>
      <c r="N1" s="83"/>
      <c r="O1" s="83"/>
      <c r="P1" s="84"/>
    </row>
    <row r="2" spans="1:16" ht="16.5" customHeight="1" x14ac:dyDescent="0.25">
      <c r="A2" s="85"/>
      <c r="B2" s="251"/>
      <c r="C2" s="251"/>
      <c r="D2" s="251"/>
      <c r="E2" s="251"/>
      <c r="F2" s="251"/>
      <c r="G2" s="251"/>
      <c r="H2" s="86"/>
      <c r="I2" s="85"/>
      <c r="J2" s="4"/>
      <c r="K2" s="4"/>
      <c r="L2" s="4"/>
      <c r="M2" s="4"/>
      <c r="N2" s="4"/>
      <c r="O2" s="4"/>
      <c r="P2" s="86"/>
    </row>
    <row r="3" spans="1:16" ht="17.25" customHeight="1" x14ac:dyDescent="0.25">
      <c r="A3" s="245" t="str">
        <f>CONCATENATE("KEROGEN TYPE AND MATURITY (Tmax) - ",Report!$E$9)</f>
        <v>KEROGEN TYPE AND MATURITY (Tmax) - Amungee NW-1H</v>
      </c>
      <c r="B3" s="246"/>
      <c r="C3" s="246"/>
      <c r="D3" s="246"/>
      <c r="E3" s="246"/>
      <c r="F3" s="246"/>
      <c r="G3" s="246"/>
      <c r="H3" s="247"/>
      <c r="I3" s="248" t="str">
        <f>CONCATENATE("KEROGEN TYPE AND MATURITY (%Ro) - ",Report!$E$9)</f>
        <v>KEROGEN TYPE AND MATURITY (%Ro) - Amungee NW-1H</v>
      </c>
      <c r="J3" s="249"/>
      <c r="K3" s="249"/>
      <c r="L3" s="249"/>
      <c r="M3" s="249"/>
      <c r="N3" s="249"/>
      <c r="O3" s="249"/>
      <c r="P3" s="250"/>
    </row>
    <row r="4" spans="1:16" ht="6" customHeight="1" x14ac:dyDescent="0.2">
      <c r="A4" s="85"/>
      <c r="B4" s="4"/>
      <c r="C4" s="4"/>
      <c r="D4" s="4"/>
      <c r="E4" s="4"/>
      <c r="F4" s="4"/>
      <c r="G4" s="4"/>
      <c r="H4" s="86"/>
      <c r="I4" s="85"/>
      <c r="J4" s="4"/>
      <c r="K4" s="4"/>
      <c r="L4" s="4"/>
      <c r="M4" s="4"/>
      <c r="N4" s="4"/>
      <c r="O4" s="4"/>
      <c r="P4" s="86"/>
    </row>
    <row r="5" spans="1:16" s="80" customFormat="1" ht="16.5" customHeight="1" x14ac:dyDescent="0.2">
      <c r="A5" s="109" t="s">
        <v>98</v>
      </c>
      <c r="B5" s="252" t="str">
        <f>+Data!AJ16</f>
        <v>Origin Energy Resources Pty Ltd</v>
      </c>
      <c r="C5" s="224"/>
      <c r="D5" s="224"/>
      <c r="E5" s="90"/>
      <c r="F5" s="90" t="s">
        <v>96</v>
      </c>
      <c r="G5" s="252" t="str">
        <f>Data!AN16</f>
        <v>AB-77890</v>
      </c>
      <c r="H5" s="254"/>
      <c r="I5" s="109" t="s">
        <v>98</v>
      </c>
      <c r="J5" s="253" t="str">
        <f>+Data!AJ16</f>
        <v>Origin Energy Resources Pty Ltd</v>
      </c>
      <c r="K5" s="224"/>
      <c r="L5" s="224"/>
      <c r="M5" s="100"/>
      <c r="N5" s="100" t="s">
        <v>99</v>
      </c>
      <c r="O5" s="255" t="str">
        <f>Data!AN16</f>
        <v>AB-77890</v>
      </c>
      <c r="P5" s="224"/>
    </row>
    <row r="6" spans="1:16" ht="5.25" customHeight="1" x14ac:dyDescent="0.25">
      <c r="A6" s="91"/>
      <c r="B6" s="4"/>
      <c r="C6" s="92"/>
      <c r="D6" s="92"/>
      <c r="E6" s="92"/>
      <c r="F6" s="92"/>
      <c r="G6" s="4"/>
      <c r="H6" s="93"/>
      <c r="I6" s="102"/>
      <c r="J6" s="4"/>
      <c r="K6" s="103"/>
      <c r="L6" s="103"/>
      <c r="M6" s="103"/>
      <c r="N6" s="4"/>
      <c r="O6" s="103"/>
      <c r="P6" s="104"/>
    </row>
    <row r="7" spans="1:16" x14ac:dyDescent="0.2">
      <c r="A7" s="94"/>
      <c r="B7" s="95"/>
      <c r="C7" s="95"/>
      <c r="D7" s="95"/>
      <c r="E7" s="95"/>
      <c r="F7" s="95"/>
      <c r="G7" s="95"/>
      <c r="H7" s="96"/>
      <c r="I7" s="85"/>
      <c r="J7" s="4"/>
      <c r="K7" s="4"/>
      <c r="L7" s="4"/>
      <c r="M7" s="4"/>
      <c r="N7" s="4"/>
      <c r="O7" s="4"/>
      <c r="P7" s="86"/>
    </row>
    <row r="8" spans="1:16" x14ac:dyDescent="0.2">
      <c r="A8" s="85"/>
      <c r="B8" s="4"/>
      <c r="C8" s="4"/>
      <c r="D8" s="4"/>
      <c r="E8" s="4"/>
      <c r="F8" s="4"/>
      <c r="G8" s="4"/>
      <c r="H8" s="86"/>
      <c r="I8" s="85"/>
      <c r="J8" s="4"/>
      <c r="K8" s="4"/>
      <c r="L8" s="4"/>
      <c r="M8" s="4"/>
      <c r="N8" s="4"/>
      <c r="O8" s="4"/>
      <c r="P8" s="86"/>
    </row>
    <row r="9" spans="1:16" x14ac:dyDescent="0.2">
      <c r="A9" s="85"/>
      <c r="B9" s="4"/>
      <c r="C9" s="4"/>
      <c r="D9" s="4"/>
      <c r="E9" s="4"/>
      <c r="F9" s="4"/>
      <c r="G9" s="4"/>
      <c r="H9" s="86"/>
      <c r="I9" s="85"/>
      <c r="J9" s="4"/>
      <c r="K9" s="4"/>
      <c r="L9" s="4"/>
      <c r="M9" s="4"/>
      <c r="N9" s="4"/>
      <c r="O9" s="4"/>
      <c r="P9" s="86"/>
    </row>
    <row r="10" spans="1:16" x14ac:dyDescent="0.2">
      <c r="A10" s="85"/>
      <c r="B10" s="4"/>
      <c r="C10" s="4"/>
      <c r="D10" s="4"/>
      <c r="E10" s="4"/>
      <c r="F10" s="4"/>
      <c r="G10" s="4"/>
      <c r="H10" s="86"/>
      <c r="I10" s="85"/>
      <c r="J10" s="4"/>
      <c r="K10" s="4"/>
      <c r="L10" s="4"/>
      <c r="M10" s="4"/>
      <c r="N10" s="4"/>
      <c r="O10" s="4"/>
      <c r="P10" s="86"/>
    </row>
    <row r="11" spans="1:16" x14ac:dyDescent="0.2">
      <c r="A11" s="85"/>
      <c r="B11" s="4"/>
      <c r="C11" s="4"/>
      <c r="D11" s="4"/>
      <c r="E11" s="4"/>
      <c r="F11" s="4"/>
      <c r="G11" s="4"/>
      <c r="H11" s="86"/>
      <c r="I11" s="85"/>
      <c r="J11" s="4"/>
      <c r="K11" s="4"/>
      <c r="L11" s="4"/>
      <c r="M11" s="4"/>
      <c r="N11" s="4"/>
      <c r="O11" s="4"/>
      <c r="P11" s="86"/>
    </row>
    <row r="12" spans="1:16" x14ac:dyDescent="0.2">
      <c r="A12" s="85"/>
      <c r="B12" s="4"/>
      <c r="C12" s="4"/>
      <c r="D12" s="4"/>
      <c r="E12" s="4"/>
      <c r="F12" s="4"/>
      <c r="G12" s="4"/>
      <c r="H12" s="86"/>
      <c r="I12" s="85"/>
      <c r="J12" s="4"/>
      <c r="K12" s="4"/>
      <c r="L12" s="4"/>
      <c r="M12" s="4"/>
      <c r="N12" s="4"/>
      <c r="O12" s="4"/>
      <c r="P12" s="86"/>
    </row>
    <row r="13" spans="1:16" x14ac:dyDescent="0.2">
      <c r="A13" s="85"/>
      <c r="B13" s="4"/>
      <c r="C13" s="4"/>
      <c r="D13" s="4"/>
      <c r="E13" s="4"/>
      <c r="F13" s="4"/>
      <c r="G13" s="4"/>
      <c r="H13" s="86"/>
      <c r="I13" s="85"/>
      <c r="J13" s="4"/>
      <c r="K13" s="4"/>
      <c r="L13" s="4"/>
      <c r="M13" s="4"/>
      <c r="N13" s="4"/>
      <c r="O13" s="4"/>
      <c r="P13" s="86"/>
    </row>
    <row r="14" spans="1:16" x14ac:dyDescent="0.2">
      <c r="A14" s="85"/>
      <c r="B14" s="4"/>
      <c r="C14" s="4"/>
      <c r="D14" s="4"/>
      <c r="E14" s="4"/>
      <c r="F14" s="4"/>
      <c r="G14" s="4"/>
      <c r="H14" s="86"/>
      <c r="I14" s="85"/>
      <c r="J14" s="4"/>
      <c r="K14" s="4"/>
      <c r="L14" s="4"/>
      <c r="M14" s="4"/>
      <c r="N14" s="4"/>
      <c r="O14" s="4"/>
      <c r="P14" s="86"/>
    </row>
    <row r="15" spans="1:16" x14ac:dyDescent="0.2">
      <c r="A15" s="85"/>
      <c r="B15" s="4"/>
      <c r="C15" s="4"/>
      <c r="D15" s="4"/>
      <c r="E15" s="4"/>
      <c r="F15" s="4"/>
      <c r="G15" s="4"/>
      <c r="H15" s="86"/>
      <c r="I15" s="85"/>
      <c r="J15" s="4"/>
      <c r="K15" s="4"/>
      <c r="L15" s="4"/>
      <c r="M15" s="4"/>
      <c r="N15" s="4"/>
      <c r="O15" s="4"/>
      <c r="P15" s="86"/>
    </row>
    <row r="16" spans="1:16" x14ac:dyDescent="0.2">
      <c r="A16" s="85"/>
      <c r="B16" s="4"/>
      <c r="C16" s="4"/>
      <c r="D16" s="4"/>
      <c r="E16" s="4"/>
      <c r="F16" s="4"/>
      <c r="G16" s="4"/>
      <c r="H16" s="86"/>
      <c r="I16" s="85"/>
      <c r="J16" s="4"/>
      <c r="K16" s="4"/>
      <c r="L16" s="4"/>
      <c r="M16" s="4"/>
      <c r="N16" s="4"/>
      <c r="O16" s="4"/>
      <c r="P16" s="86"/>
    </row>
    <row r="17" spans="1:16" x14ac:dyDescent="0.2">
      <c r="A17" s="85"/>
      <c r="B17" s="4"/>
      <c r="C17" s="4"/>
      <c r="D17" s="4"/>
      <c r="E17" s="4"/>
      <c r="F17" s="4"/>
      <c r="G17" s="4"/>
      <c r="H17" s="86"/>
      <c r="I17" s="85"/>
      <c r="J17" s="4"/>
      <c r="K17" s="4"/>
      <c r="L17" s="4"/>
      <c r="M17" s="4"/>
      <c r="N17" s="4"/>
      <c r="O17" s="4"/>
      <c r="P17" s="86"/>
    </row>
    <row r="18" spans="1:16" x14ac:dyDescent="0.2">
      <c r="A18" s="85"/>
      <c r="B18" s="4"/>
      <c r="C18" s="4"/>
      <c r="D18" s="4"/>
      <c r="E18" s="4"/>
      <c r="F18" s="4"/>
      <c r="G18" s="4"/>
      <c r="H18" s="86"/>
      <c r="I18" s="85"/>
      <c r="J18" s="4"/>
      <c r="K18" s="4"/>
      <c r="L18" s="4"/>
      <c r="M18" s="4"/>
      <c r="N18" s="4"/>
      <c r="O18" s="4"/>
      <c r="P18" s="86"/>
    </row>
    <row r="19" spans="1:16" x14ac:dyDescent="0.2">
      <c r="A19" s="85"/>
      <c r="B19" s="4"/>
      <c r="C19" s="4"/>
      <c r="D19" s="4"/>
      <c r="E19" s="4"/>
      <c r="F19" s="4"/>
      <c r="G19" s="4"/>
      <c r="H19" s="86"/>
      <c r="I19" s="85"/>
      <c r="J19" s="4"/>
      <c r="K19" s="4"/>
      <c r="L19" s="4"/>
      <c r="M19" s="4"/>
      <c r="N19" s="4"/>
      <c r="O19" s="4"/>
      <c r="P19" s="86"/>
    </row>
    <row r="20" spans="1:16" x14ac:dyDescent="0.2">
      <c r="A20" s="85"/>
      <c r="B20" s="4"/>
      <c r="C20" s="4"/>
      <c r="D20" s="4"/>
      <c r="E20" s="4"/>
      <c r="F20" s="4"/>
      <c r="G20" s="4"/>
      <c r="H20" s="86"/>
      <c r="I20" s="85"/>
      <c r="J20" s="4"/>
      <c r="K20" s="4"/>
      <c r="L20" s="4"/>
      <c r="M20" s="4"/>
      <c r="N20" s="4"/>
      <c r="O20" s="4"/>
      <c r="P20" s="86"/>
    </row>
    <row r="21" spans="1:16" x14ac:dyDescent="0.2">
      <c r="A21" s="85"/>
      <c r="B21" s="4"/>
      <c r="C21" s="4"/>
      <c r="D21" s="4"/>
      <c r="E21" s="4"/>
      <c r="F21" s="4"/>
      <c r="G21" s="4"/>
      <c r="H21" s="86"/>
      <c r="I21" s="85"/>
      <c r="J21" s="4"/>
      <c r="K21" s="4"/>
      <c r="L21" s="4"/>
      <c r="M21" s="4"/>
      <c r="N21" s="4"/>
      <c r="O21" s="4"/>
      <c r="P21" s="86"/>
    </row>
    <row r="22" spans="1:16" x14ac:dyDescent="0.2">
      <c r="A22" s="85"/>
      <c r="B22" s="4"/>
      <c r="C22" s="4"/>
      <c r="D22" s="4"/>
      <c r="E22" s="4"/>
      <c r="F22" s="4"/>
      <c r="G22" s="4"/>
      <c r="H22" s="86"/>
      <c r="I22" s="85"/>
      <c r="J22" s="4"/>
      <c r="K22" s="4"/>
      <c r="L22" s="4"/>
      <c r="M22" s="4"/>
      <c r="N22" s="4"/>
      <c r="O22" s="4"/>
      <c r="P22" s="86"/>
    </row>
    <row r="23" spans="1:16" x14ac:dyDescent="0.2">
      <c r="A23" s="85"/>
      <c r="B23" s="4"/>
      <c r="C23" s="4"/>
      <c r="D23" s="4"/>
      <c r="E23" s="4"/>
      <c r="F23" s="4"/>
      <c r="G23" s="4"/>
      <c r="H23" s="86"/>
      <c r="I23" s="85"/>
      <c r="J23" s="4"/>
      <c r="K23" s="4"/>
      <c r="L23" s="4"/>
      <c r="M23" s="4"/>
      <c r="N23" s="4"/>
      <c r="O23" s="4"/>
      <c r="P23" s="86"/>
    </row>
    <row r="24" spans="1:16" x14ac:dyDescent="0.2">
      <c r="A24" s="85"/>
      <c r="B24" s="4"/>
      <c r="C24" s="4"/>
      <c r="D24" s="4"/>
      <c r="E24" s="4"/>
      <c r="F24" s="4"/>
      <c r="G24" s="4"/>
      <c r="H24" s="86"/>
      <c r="I24" s="85"/>
      <c r="J24" s="4"/>
      <c r="K24" s="4"/>
      <c r="L24" s="4"/>
      <c r="M24" s="4"/>
      <c r="N24" s="4"/>
      <c r="O24" s="4"/>
      <c r="P24" s="86"/>
    </row>
    <row r="25" spans="1:16" x14ac:dyDescent="0.2">
      <c r="A25" s="85"/>
      <c r="B25" s="4"/>
      <c r="C25" s="4"/>
      <c r="D25" s="4"/>
      <c r="E25" s="4"/>
      <c r="F25" s="4"/>
      <c r="G25" s="4"/>
      <c r="H25" s="86"/>
      <c r="I25" s="85"/>
      <c r="J25" s="4"/>
      <c r="K25" s="4"/>
      <c r="L25" s="4"/>
      <c r="M25" s="4"/>
      <c r="N25" s="4"/>
      <c r="O25" s="4"/>
      <c r="P25" s="86"/>
    </row>
    <row r="26" spans="1:16" x14ac:dyDescent="0.2">
      <c r="A26" s="85"/>
      <c r="B26" s="4"/>
      <c r="C26" s="4"/>
      <c r="D26" s="4"/>
      <c r="E26" s="4"/>
      <c r="F26" s="4"/>
      <c r="G26" s="4"/>
      <c r="H26" s="86"/>
      <c r="I26" s="85"/>
      <c r="J26" s="4"/>
      <c r="K26" s="4"/>
      <c r="L26" s="4"/>
      <c r="M26" s="4"/>
      <c r="N26" s="4"/>
      <c r="O26" s="4"/>
      <c r="P26" s="86"/>
    </row>
    <row r="27" spans="1:16" x14ac:dyDescent="0.2">
      <c r="A27" s="85"/>
      <c r="B27" s="4"/>
      <c r="C27" s="4"/>
      <c r="D27" s="4"/>
      <c r="E27" s="4"/>
      <c r="F27" s="4"/>
      <c r="G27" s="4"/>
      <c r="H27" s="86"/>
      <c r="I27" s="85"/>
      <c r="J27" s="4"/>
      <c r="K27" s="4"/>
      <c r="L27" s="4"/>
      <c r="M27" s="4"/>
      <c r="N27" s="4"/>
      <c r="O27" s="4"/>
      <c r="P27" s="86"/>
    </row>
    <row r="28" spans="1:16" x14ac:dyDescent="0.2">
      <c r="A28" s="85"/>
      <c r="B28" s="4"/>
      <c r="C28" s="4"/>
      <c r="D28" s="4"/>
      <c r="E28" s="4"/>
      <c r="F28" s="4"/>
      <c r="G28" s="4"/>
      <c r="H28" s="86"/>
      <c r="I28" s="85"/>
      <c r="J28" s="4"/>
      <c r="K28" s="4"/>
      <c r="L28" s="4"/>
      <c r="M28" s="4"/>
      <c r="N28" s="4"/>
      <c r="O28" s="4"/>
      <c r="P28" s="86"/>
    </row>
    <row r="29" spans="1:16" x14ac:dyDescent="0.2">
      <c r="A29" s="85"/>
      <c r="B29" s="4"/>
      <c r="C29" s="4"/>
      <c r="D29" s="4"/>
      <c r="E29" s="4"/>
      <c r="F29" s="4"/>
      <c r="G29" s="4"/>
      <c r="H29" s="86"/>
      <c r="I29" s="85"/>
      <c r="J29" s="4"/>
      <c r="K29" s="4"/>
      <c r="L29" s="4"/>
      <c r="M29" s="4"/>
      <c r="N29" s="4"/>
      <c r="O29" s="4"/>
      <c r="P29" s="86"/>
    </row>
    <row r="30" spans="1:16" x14ac:dyDescent="0.2">
      <c r="A30" s="85"/>
      <c r="B30" s="4"/>
      <c r="C30" s="4"/>
      <c r="D30" s="4"/>
      <c r="E30" s="4"/>
      <c r="F30" s="4"/>
      <c r="G30" s="4"/>
      <c r="H30" s="86"/>
      <c r="I30" s="85"/>
      <c r="J30" s="4"/>
      <c r="K30" s="4"/>
      <c r="L30" s="4"/>
      <c r="M30" s="4"/>
      <c r="N30" s="4"/>
      <c r="O30" s="4"/>
      <c r="P30" s="86"/>
    </row>
    <row r="31" spans="1:16" x14ac:dyDescent="0.2">
      <c r="A31" s="85"/>
      <c r="B31" s="4"/>
      <c r="C31" s="4"/>
      <c r="D31" s="4"/>
      <c r="E31" s="4"/>
      <c r="F31" s="4"/>
      <c r="G31" s="4"/>
      <c r="H31" s="86"/>
      <c r="I31" s="85"/>
      <c r="J31" s="4"/>
      <c r="K31" s="4"/>
      <c r="L31" s="4"/>
      <c r="M31" s="4"/>
      <c r="N31" s="4"/>
      <c r="O31" s="4"/>
      <c r="P31" s="86"/>
    </row>
    <row r="32" spans="1:16" x14ac:dyDescent="0.2">
      <c r="A32" s="85"/>
      <c r="B32" s="4"/>
      <c r="C32" s="4"/>
      <c r="D32" s="4"/>
      <c r="E32" s="4"/>
      <c r="F32" s="4"/>
      <c r="G32" s="4"/>
      <c r="H32" s="86"/>
      <c r="I32" s="85"/>
      <c r="J32" s="4"/>
      <c r="K32" s="4"/>
      <c r="L32" s="4"/>
      <c r="M32" s="4"/>
      <c r="N32" s="4"/>
      <c r="O32" s="4"/>
      <c r="P32" s="86"/>
    </row>
    <row r="33" spans="1:16" x14ac:dyDescent="0.2">
      <c r="A33" s="85"/>
      <c r="B33" s="4"/>
      <c r="C33" s="4"/>
      <c r="D33" s="4"/>
      <c r="E33" s="4"/>
      <c r="F33" s="4"/>
      <c r="G33" s="4"/>
      <c r="H33" s="86"/>
      <c r="I33" s="85"/>
      <c r="J33" s="4"/>
      <c r="K33" s="4"/>
      <c r="L33" s="4"/>
      <c r="M33" s="4"/>
      <c r="N33" s="4"/>
      <c r="O33" s="4"/>
      <c r="P33" s="86"/>
    </row>
    <row r="34" spans="1:16" x14ac:dyDescent="0.2">
      <c r="A34" s="85"/>
      <c r="B34" s="4"/>
      <c r="C34" s="4"/>
      <c r="D34" s="4"/>
      <c r="E34" s="4"/>
      <c r="F34" s="4"/>
      <c r="G34" s="4"/>
      <c r="H34" s="86"/>
      <c r="I34" s="85"/>
      <c r="J34" s="4"/>
      <c r="K34" s="4"/>
      <c r="L34" s="4"/>
      <c r="M34" s="4"/>
      <c r="N34" s="4"/>
      <c r="O34" s="4"/>
      <c r="P34" s="86"/>
    </row>
    <row r="35" spans="1:16" x14ac:dyDescent="0.2">
      <c r="A35" s="85"/>
      <c r="B35" s="4"/>
      <c r="C35" s="4"/>
      <c r="D35" s="4"/>
      <c r="E35" s="4"/>
      <c r="F35" s="4"/>
      <c r="G35" s="4"/>
      <c r="H35" s="86"/>
      <c r="I35" s="85"/>
      <c r="J35" s="4"/>
      <c r="K35" s="4"/>
      <c r="L35" s="4"/>
      <c r="M35" s="4"/>
      <c r="N35" s="4"/>
      <c r="O35" s="4"/>
      <c r="P35" s="86"/>
    </row>
    <row r="36" spans="1:16" x14ac:dyDescent="0.2">
      <c r="A36" s="85"/>
      <c r="B36" s="4"/>
      <c r="C36" s="4"/>
      <c r="D36" s="4"/>
      <c r="E36" s="4"/>
      <c r="F36" s="4"/>
      <c r="G36" s="4"/>
      <c r="H36" s="86"/>
      <c r="I36" s="85"/>
      <c r="J36" s="4"/>
      <c r="K36" s="4"/>
      <c r="L36" s="4"/>
      <c r="M36" s="4"/>
      <c r="N36" s="4"/>
      <c r="O36" s="4"/>
      <c r="P36" s="86"/>
    </row>
    <row r="37" spans="1:16" x14ac:dyDescent="0.2">
      <c r="A37" s="85"/>
      <c r="B37" s="4"/>
      <c r="C37" s="4"/>
      <c r="D37" s="4"/>
      <c r="E37" s="4"/>
      <c r="F37" s="4"/>
      <c r="G37" s="4"/>
      <c r="H37" s="86"/>
      <c r="I37" s="85"/>
      <c r="J37" s="4"/>
      <c r="K37" s="4"/>
      <c r="L37" s="4"/>
      <c r="M37" s="4"/>
      <c r="N37" s="4"/>
      <c r="O37" s="4"/>
      <c r="P37" s="86"/>
    </row>
    <row r="38" spans="1:16" x14ac:dyDescent="0.2">
      <c r="A38" s="85"/>
      <c r="B38" s="4"/>
      <c r="C38" s="4"/>
      <c r="D38" s="4"/>
      <c r="E38" s="4"/>
      <c r="F38" s="4"/>
      <c r="G38" s="4"/>
      <c r="H38" s="86"/>
      <c r="I38" s="85"/>
      <c r="J38" s="4"/>
      <c r="K38" s="4"/>
      <c r="L38" s="4"/>
      <c r="M38" s="4"/>
      <c r="N38" s="4"/>
      <c r="O38" s="4"/>
      <c r="P38" s="86"/>
    </row>
    <row r="39" spans="1:16" x14ac:dyDescent="0.2">
      <c r="A39" s="85"/>
      <c r="B39" s="4"/>
      <c r="C39" s="4"/>
      <c r="D39" s="4"/>
      <c r="E39" s="4"/>
      <c r="F39" s="4"/>
      <c r="G39" s="4"/>
      <c r="H39" s="86"/>
      <c r="I39" s="85"/>
      <c r="J39" s="4"/>
      <c r="K39" s="4"/>
      <c r="L39" s="4"/>
      <c r="M39" s="4"/>
      <c r="N39" s="4"/>
      <c r="O39" s="4"/>
      <c r="P39" s="86"/>
    </row>
    <row r="40" spans="1:16" x14ac:dyDescent="0.2">
      <c r="A40" s="85"/>
      <c r="B40" s="4"/>
      <c r="C40" s="4"/>
      <c r="D40" s="4"/>
      <c r="E40" s="4"/>
      <c r="F40" s="4"/>
      <c r="G40" s="4"/>
      <c r="H40" s="86"/>
      <c r="I40" s="85"/>
      <c r="J40" s="4"/>
      <c r="K40" s="4"/>
      <c r="L40" s="4"/>
      <c r="M40" s="4"/>
      <c r="N40" s="4"/>
      <c r="O40" s="4"/>
      <c r="P40" s="86"/>
    </row>
    <row r="41" spans="1:16" x14ac:dyDescent="0.2">
      <c r="A41" s="85"/>
      <c r="B41" s="4"/>
      <c r="C41" s="4"/>
      <c r="D41" s="4"/>
      <c r="E41" s="4"/>
      <c r="F41" s="4"/>
      <c r="G41" s="4"/>
      <c r="H41" s="86"/>
      <c r="I41" s="85"/>
      <c r="J41" s="4"/>
      <c r="K41" s="4"/>
      <c r="L41" s="4"/>
      <c r="M41" s="4"/>
      <c r="N41" s="4"/>
      <c r="O41" s="4"/>
      <c r="P41" s="86"/>
    </row>
    <row r="42" spans="1:16" x14ac:dyDescent="0.2">
      <c r="A42" s="85"/>
      <c r="B42" s="4"/>
      <c r="C42" s="4"/>
      <c r="D42" s="4"/>
      <c r="E42" s="4"/>
      <c r="F42" s="4"/>
      <c r="G42" s="4"/>
      <c r="H42" s="86"/>
      <c r="I42" s="85"/>
      <c r="J42" s="4"/>
      <c r="K42" s="4"/>
      <c r="L42" s="4"/>
      <c r="M42" s="4"/>
      <c r="N42" s="4"/>
      <c r="O42" s="4"/>
      <c r="P42" s="86"/>
    </row>
    <row r="43" spans="1:16" x14ac:dyDescent="0.2">
      <c r="A43" s="85"/>
      <c r="B43" s="4"/>
      <c r="C43" s="4"/>
      <c r="D43" s="4"/>
      <c r="E43" s="4"/>
      <c r="F43" s="4"/>
      <c r="G43" s="4"/>
      <c r="H43" s="86"/>
      <c r="I43" s="85"/>
      <c r="J43" s="4"/>
      <c r="K43" s="4"/>
      <c r="L43" s="4"/>
      <c r="M43" s="4"/>
      <c r="N43" s="4"/>
      <c r="O43" s="4"/>
      <c r="P43" s="86"/>
    </row>
    <row r="44" spans="1:16" x14ac:dyDescent="0.2">
      <c r="A44" s="85"/>
      <c r="B44" s="4"/>
      <c r="C44" s="4"/>
      <c r="D44" s="4"/>
      <c r="E44" s="4"/>
      <c r="F44" s="4"/>
      <c r="G44" s="4"/>
      <c r="H44" s="86"/>
      <c r="I44" s="85"/>
      <c r="J44" s="4"/>
      <c r="K44" s="4"/>
      <c r="L44" s="4"/>
      <c r="M44" s="4"/>
      <c r="N44" s="4"/>
      <c r="O44" s="4"/>
      <c r="P44" s="86"/>
    </row>
    <row r="45" spans="1:16" x14ac:dyDescent="0.2">
      <c r="A45" s="85"/>
      <c r="B45" s="4"/>
      <c r="C45" s="4"/>
      <c r="D45" s="4"/>
      <c r="E45" s="4"/>
      <c r="F45" s="4"/>
      <c r="G45" s="4"/>
      <c r="H45" s="86"/>
      <c r="I45" s="85"/>
      <c r="J45" s="4"/>
      <c r="K45" s="4"/>
      <c r="L45" s="4"/>
      <c r="M45" s="4"/>
      <c r="N45" s="4"/>
      <c r="O45" s="4"/>
      <c r="P45" s="86"/>
    </row>
    <row r="46" spans="1:16" x14ac:dyDescent="0.2">
      <c r="A46" s="85"/>
      <c r="B46" s="4"/>
      <c r="C46" s="4"/>
      <c r="D46" s="4"/>
      <c r="E46" s="4"/>
      <c r="F46" s="4"/>
      <c r="G46" s="4"/>
      <c r="H46" s="86"/>
      <c r="I46" s="85"/>
      <c r="J46" s="4"/>
      <c r="K46" s="4"/>
      <c r="L46" s="4"/>
      <c r="M46" s="4"/>
      <c r="N46" s="4"/>
      <c r="O46" s="4"/>
      <c r="P46" s="86"/>
    </row>
    <row r="47" spans="1:16" x14ac:dyDescent="0.2">
      <c r="A47" s="97"/>
      <c r="B47" s="98"/>
      <c r="C47" s="98"/>
      <c r="D47" s="98"/>
      <c r="E47" s="98"/>
      <c r="F47" s="98"/>
      <c r="G47" s="98"/>
      <c r="H47" s="99"/>
      <c r="I47" s="97"/>
      <c r="J47" s="98"/>
      <c r="K47" s="98"/>
      <c r="L47" s="98"/>
      <c r="M47" s="98"/>
      <c r="N47" s="98"/>
      <c r="O47" s="98"/>
      <c r="P47" s="99"/>
    </row>
  </sheetData>
  <mergeCells count="7">
    <mergeCell ref="A3:H3"/>
    <mergeCell ref="I3:P3"/>
    <mergeCell ref="B2:G2"/>
    <mergeCell ref="B5:D5"/>
    <mergeCell ref="J5:L5"/>
    <mergeCell ref="G5:H5"/>
    <mergeCell ref="O5:P5"/>
  </mergeCells>
  <phoneticPr fontId="0" type="noConversion"/>
  <pageMargins left="1" right="0.75" top="0.3" bottom="0.75" header="0" footer="0.5"/>
  <pageSetup orientation="portrait" horizontalDpi="300" verticalDpi="300" r:id="rId1"/>
  <headerFooter alignWithMargins="0">
    <oddFooter>&amp;C&amp;9Weatherford Labs, 16161 Table Mountain Parkway, Golden, CO 80403  •  Phone: 720-898-8200  • 
 Fax: 720-898-8222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C36"/>
  <sheetViews>
    <sheetView showGridLines="0" zoomScale="75" zoomScaleNormal="75" zoomScaleSheetLayoutView="75" workbookViewId="0">
      <selection activeCell="E42" sqref="E42"/>
    </sheetView>
  </sheetViews>
  <sheetFormatPr defaultRowHeight="15" x14ac:dyDescent="0.2"/>
  <cols>
    <col min="12" max="23" width="0" hidden="1" customWidth="1"/>
  </cols>
  <sheetData>
    <row r="1" spans="1:159" x14ac:dyDescent="0.2">
      <c r="A1" s="82"/>
      <c r="B1" s="83"/>
      <c r="C1" s="83"/>
      <c r="D1" s="83"/>
      <c r="E1" s="83"/>
      <c r="F1" s="83"/>
      <c r="G1" s="83"/>
      <c r="H1" s="83"/>
      <c r="I1" s="83"/>
      <c r="J1" s="83"/>
      <c r="K1" s="84"/>
      <c r="L1" s="82"/>
      <c r="M1" s="83"/>
      <c r="N1" s="83"/>
      <c r="O1" s="83"/>
      <c r="P1" s="83"/>
      <c r="Q1" s="83"/>
      <c r="R1" s="83"/>
      <c r="S1" s="83"/>
      <c r="T1" s="83"/>
      <c r="U1" s="83"/>
      <c r="V1" s="84"/>
    </row>
    <row r="2" spans="1:159" x14ac:dyDescent="0.2">
      <c r="A2" s="85"/>
      <c r="B2" s="4"/>
      <c r="C2" s="4"/>
      <c r="D2" s="4"/>
      <c r="E2" s="4"/>
      <c r="F2" s="4"/>
      <c r="G2" s="4"/>
      <c r="H2" s="4"/>
      <c r="I2" s="4"/>
      <c r="J2" s="4"/>
      <c r="K2" s="86"/>
      <c r="L2" s="85"/>
      <c r="M2" s="4"/>
      <c r="N2" s="4"/>
      <c r="O2" s="4"/>
      <c r="P2" s="4"/>
      <c r="Q2" s="4"/>
      <c r="R2" s="4"/>
      <c r="S2" s="4"/>
      <c r="T2" s="4"/>
      <c r="U2" s="4"/>
      <c r="V2" s="86"/>
    </row>
    <row r="3" spans="1:159" ht="15.75" x14ac:dyDescent="0.25">
      <c r="A3" s="245" t="str">
        <f>CONCATENATE("KEROGEN CONVERSION AND MATURITY (Tmax) - ",Report!$E$9)</f>
        <v>KEROGEN CONVERSION AND MATURITY (Tmax) - Amungee NW-1H</v>
      </c>
      <c r="B3" s="246"/>
      <c r="C3" s="246"/>
      <c r="D3" s="246"/>
      <c r="E3" s="246"/>
      <c r="F3" s="246"/>
      <c r="G3" s="246"/>
      <c r="H3" s="246"/>
      <c r="I3" s="246"/>
      <c r="J3" s="246"/>
      <c r="K3" s="247"/>
      <c r="L3" s="256" t="str">
        <f>CONCATENATE("KEROGEN CONVERSION AND MATURITY (%Ro) - ",Report!$E$9)</f>
        <v>KEROGEN CONVERSION AND MATURITY (%Ro) - Amungee NW-1H</v>
      </c>
      <c r="M3" s="257"/>
      <c r="N3" s="257"/>
      <c r="O3" s="257"/>
      <c r="P3" s="257"/>
      <c r="Q3" s="257"/>
      <c r="R3" s="257"/>
      <c r="S3" s="257"/>
      <c r="T3" s="257"/>
      <c r="U3" s="257"/>
      <c r="V3" s="258"/>
    </row>
    <row r="4" spans="1:159" ht="12.75" customHeight="1" x14ac:dyDescent="0.2">
      <c r="A4" s="85"/>
      <c r="B4" s="4"/>
      <c r="C4" s="4"/>
      <c r="D4" s="4"/>
      <c r="E4" s="4"/>
      <c r="F4" s="4"/>
      <c r="G4" s="4"/>
      <c r="H4" s="4"/>
      <c r="I4" s="4"/>
      <c r="J4" s="4"/>
      <c r="K4" s="86"/>
      <c r="L4" s="85"/>
      <c r="M4" s="4"/>
      <c r="N4" s="4"/>
      <c r="O4" s="4"/>
      <c r="P4" s="4"/>
      <c r="Q4" s="4"/>
      <c r="R4" s="4"/>
      <c r="S4" s="4"/>
      <c r="T4" s="4"/>
      <c r="U4" s="4"/>
      <c r="V4" s="86"/>
    </row>
    <row r="5" spans="1:159" s="6" customFormat="1" ht="12" customHeight="1" x14ac:dyDescent="0.2">
      <c r="A5" s="109" t="s">
        <v>98</v>
      </c>
      <c r="B5" s="101" t="str">
        <f>+Data!AJ16</f>
        <v>Origin Energy Resources Pty Ltd</v>
      </c>
      <c r="C5" s="101"/>
      <c r="D5" s="105"/>
      <c r="E5" s="105"/>
      <c r="F5" s="100"/>
      <c r="G5" s="101"/>
      <c r="H5" s="100"/>
      <c r="I5" s="100" t="s">
        <v>96</v>
      </c>
      <c r="J5" s="255" t="str">
        <f>Data!AN16</f>
        <v>AB-77890</v>
      </c>
      <c r="K5" s="224"/>
      <c r="L5" s="100" t="s">
        <v>98</v>
      </c>
      <c r="M5" s="101" t="str">
        <f>+Data!AJ16</f>
        <v>Origin Energy Resources Pty Ltd</v>
      </c>
      <c r="N5" s="19"/>
      <c r="O5" s="105"/>
      <c r="P5" s="105"/>
      <c r="Q5" s="100"/>
      <c r="R5" s="101"/>
      <c r="S5" s="19"/>
      <c r="T5" s="100" t="s">
        <v>96</v>
      </c>
      <c r="U5" s="253" t="str">
        <f>Data!AN16</f>
        <v>AB-77890</v>
      </c>
      <c r="V5" s="224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</row>
    <row r="6" spans="1:159" ht="6" customHeight="1" x14ac:dyDescent="0.25">
      <c r="A6" s="87"/>
      <c r="B6" s="88"/>
      <c r="C6" s="4"/>
      <c r="D6" s="88"/>
      <c r="E6" s="88"/>
      <c r="F6" s="88"/>
      <c r="G6" s="88"/>
      <c r="H6" s="88"/>
      <c r="I6" s="4"/>
      <c r="J6" s="88"/>
      <c r="K6" s="89"/>
      <c r="L6" s="87"/>
      <c r="M6" s="88"/>
      <c r="N6" s="4"/>
      <c r="O6" s="88"/>
      <c r="P6" s="88"/>
      <c r="Q6" s="88"/>
      <c r="R6" s="88"/>
      <c r="S6" s="88"/>
      <c r="T6" s="4"/>
      <c r="U6" s="88"/>
      <c r="V6" s="89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</row>
    <row r="7" spans="1:159" x14ac:dyDescent="0.2">
      <c r="A7" s="85"/>
      <c r="B7" s="4"/>
      <c r="C7" s="4"/>
      <c r="D7" s="4"/>
      <c r="E7" s="4"/>
      <c r="F7" s="4"/>
      <c r="G7" s="4"/>
      <c r="H7" s="4"/>
      <c r="I7" s="4"/>
      <c r="J7" s="4"/>
      <c r="K7" s="86"/>
      <c r="L7" s="85"/>
      <c r="M7" s="4"/>
      <c r="N7" s="4"/>
      <c r="O7" s="4"/>
      <c r="P7" s="4"/>
      <c r="Q7" s="4"/>
      <c r="R7" s="4"/>
      <c r="S7" s="4"/>
      <c r="T7" s="4"/>
      <c r="U7" s="4"/>
      <c r="V7" s="86"/>
    </row>
    <row r="8" spans="1:159" x14ac:dyDescent="0.2">
      <c r="A8" s="85"/>
      <c r="B8" s="4"/>
      <c r="C8" s="4"/>
      <c r="D8" s="4"/>
      <c r="E8" s="4"/>
      <c r="F8" s="4"/>
      <c r="G8" s="4"/>
      <c r="H8" s="4"/>
      <c r="I8" s="4"/>
      <c r="J8" s="4"/>
      <c r="K8" s="86"/>
      <c r="L8" s="85"/>
      <c r="M8" s="4"/>
      <c r="N8" s="4"/>
      <c r="O8" s="4"/>
      <c r="P8" s="4"/>
      <c r="Q8" s="4"/>
      <c r="R8" s="4"/>
      <c r="S8" s="4"/>
      <c r="T8" s="4"/>
      <c r="U8" s="4"/>
      <c r="V8" s="86"/>
    </row>
    <row r="9" spans="1:159" x14ac:dyDescent="0.2">
      <c r="A9" s="85"/>
      <c r="B9" s="4"/>
      <c r="C9" s="4"/>
      <c r="D9" s="4"/>
      <c r="E9" s="4"/>
      <c r="F9" s="4"/>
      <c r="G9" s="4"/>
      <c r="H9" s="4"/>
      <c r="I9" s="4"/>
      <c r="J9" s="4"/>
      <c r="K9" s="86"/>
      <c r="L9" s="85"/>
      <c r="M9" s="4"/>
      <c r="N9" s="4"/>
      <c r="O9" s="4"/>
      <c r="P9" s="4"/>
      <c r="Q9" s="4"/>
      <c r="R9" s="4"/>
      <c r="S9" s="4"/>
      <c r="T9" s="4"/>
      <c r="U9" s="4"/>
      <c r="V9" s="86"/>
    </row>
    <row r="10" spans="1:159" x14ac:dyDescent="0.2">
      <c r="A10" s="85"/>
      <c r="B10" s="4"/>
      <c r="C10" s="4"/>
      <c r="D10" s="4"/>
      <c r="E10" s="4"/>
      <c r="F10" s="4"/>
      <c r="G10" s="4"/>
      <c r="H10" s="4"/>
      <c r="I10" s="4"/>
      <c r="J10" s="4"/>
      <c r="K10" s="86"/>
      <c r="L10" s="85"/>
      <c r="M10" s="4"/>
      <c r="N10" s="4"/>
      <c r="O10" s="4"/>
      <c r="P10" s="4"/>
      <c r="Q10" s="4"/>
      <c r="R10" s="4"/>
      <c r="S10" s="4"/>
      <c r="T10" s="4"/>
      <c r="U10" s="4"/>
      <c r="V10" s="86"/>
    </row>
    <row r="11" spans="1:159" x14ac:dyDescent="0.2">
      <c r="A11" s="85"/>
      <c r="B11" s="4"/>
      <c r="C11" s="4"/>
      <c r="D11" s="4"/>
      <c r="E11" s="4"/>
      <c r="F11" s="4"/>
      <c r="G11" s="4"/>
      <c r="H11" s="4"/>
      <c r="I11" s="4"/>
      <c r="J11" s="4"/>
      <c r="K11" s="86"/>
      <c r="L11" s="85"/>
      <c r="M11" s="4"/>
      <c r="N11" s="4"/>
      <c r="O11" s="4"/>
      <c r="P11" s="4"/>
      <c r="Q11" s="4"/>
      <c r="R11" s="4"/>
      <c r="S11" s="4"/>
      <c r="T11" s="4"/>
      <c r="U11" s="4"/>
      <c r="V11" s="86"/>
    </row>
    <row r="12" spans="1:159" x14ac:dyDescent="0.2">
      <c r="A12" s="85"/>
      <c r="B12" s="4"/>
      <c r="C12" s="4"/>
      <c r="D12" s="4"/>
      <c r="E12" s="4"/>
      <c r="F12" s="4"/>
      <c r="G12" s="4"/>
      <c r="H12" s="4"/>
      <c r="I12" s="4"/>
      <c r="J12" s="4"/>
      <c r="K12" s="86"/>
      <c r="L12" s="85"/>
      <c r="M12" s="4"/>
      <c r="N12" s="4"/>
      <c r="O12" s="4"/>
      <c r="P12" s="4"/>
      <c r="Q12" s="4"/>
      <c r="R12" s="4"/>
      <c r="S12" s="4"/>
      <c r="T12" s="4"/>
      <c r="U12" s="4"/>
      <c r="V12" s="86"/>
    </row>
    <row r="13" spans="1:159" x14ac:dyDescent="0.2">
      <c r="A13" s="85"/>
      <c r="B13" s="4"/>
      <c r="C13" s="4"/>
      <c r="D13" s="4"/>
      <c r="E13" s="4"/>
      <c r="F13" s="4"/>
      <c r="G13" s="4"/>
      <c r="H13" s="4"/>
      <c r="I13" s="4"/>
      <c r="J13" s="4"/>
      <c r="K13" s="86"/>
      <c r="L13" s="85"/>
      <c r="M13" s="4"/>
      <c r="N13" s="4"/>
      <c r="O13" s="4"/>
      <c r="P13" s="4"/>
      <c r="Q13" s="4"/>
      <c r="R13" s="4"/>
      <c r="S13" s="4"/>
      <c r="T13" s="4"/>
      <c r="U13" s="4"/>
      <c r="V13" s="86"/>
    </row>
    <row r="14" spans="1:159" x14ac:dyDescent="0.2">
      <c r="A14" s="85"/>
      <c r="B14" s="4"/>
      <c r="C14" s="4"/>
      <c r="D14" s="4"/>
      <c r="E14" s="4"/>
      <c r="F14" s="4"/>
      <c r="G14" s="4"/>
      <c r="H14" s="4"/>
      <c r="I14" s="4"/>
      <c r="J14" s="4"/>
      <c r="K14" s="86"/>
      <c r="L14" s="85"/>
      <c r="M14" s="4"/>
      <c r="N14" s="4"/>
      <c r="O14" s="4"/>
      <c r="P14" s="4"/>
      <c r="Q14" s="4"/>
      <c r="R14" s="4"/>
      <c r="S14" s="4"/>
      <c r="T14" s="4"/>
      <c r="U14" s="4"/>
      <c r="V14" s="86"/>
    </row>
    <row r="15" spans="1:159" x14ac:dyDescent="0.2">
      <c r="A15" s="85"/>
      <c r="B15" s="4"/>
      <c r="C15" s="4"/>
      <c r="D15" s="4"/>
      <c r="E15" s="4"/>
      <c r="F15" s="4"/>
      <c r="G15" s="4"/>
      <c r="H15" s="4"/>
      <c r="I15" s="4"/>
      <c r="J15" s="4"/>
      <c r="K15" s="86"/>
      <c r="L15" s="85"/>
      <c r="M15" s="4"/>
      <c r="N15" s="4"/>
      <c r="O15" s="4"/>
      <c r="P15" s="4"/>
      <c r="Q15" s="4"/>
      <c r="R15" s="4"/>
      <c r="S15" s="4"/>
      <c r="T15" s="4"/>
      <c r="U15" s="4"/>
      <c r="V15" s="86"/>
    </row>
    <row r="16" spans="1:159" x14ac:dyDescent="0.2">
      <c r="A16" s="85"/>
      <c r="B16" s="4"/>
      <c r="C16" s="4"/>
      <c r="D16" s="4"/>
      <c r="E16" s="4"/>
      <c r="F16" s="4"/>
      <c r="G16" s="4"/>
      <c r="H16" s="4"/>
      <c r="I16" s="4"/>
      <c r="J16" s="4"/>
      <c r="K16" s="86"/>
      <c r="L16" s="85"/>
      <c r="M16" s="4"/>
      <c r="N16" s="4"/>
      <c r="O16" s="4"/>
      <c r="P16" s="4"/>
      <c r="Q16" s="4"/>
      <c r="R16" s="4"/>
      <c r="S16" s="4"/>
      <c r="T16" s="4"/>
      <c r="U16" s="4"/>
      <c r="V16" s="86"/>
    </row>
    <row r="17" spans="1:22" x14ac:dyDescent="0.2">
      <c r="A17" s="85"/>
      <c r="B17" s="4"/>
      <c r="C17" s="4"/>
      <c r="D17" s="4"/>
      <c r="E17" s="4"/>
      <c r="F17" s="4"/>
      <c r="G17" s="4"/>
      <c r="H17" s="4"/>
      <c r="I17" s="4"/>
      <c r="J17" s="4"/>
      <c r="K17" s="86"/>
      <c r="L17" s="85"/>
      <c r="M17" s="4"/>
      <c r="N17" s="4"/>
      <c r="O17" s="4"/>
      <c r="P17" s="4"/>
      <c r="Q17" s="4"/>
      <c r="R17" s="4"/>
      <c r="S17" s="4"/>
      <c r="T17" s="4"/>
      <c r="U17" s="4"/>
      <c r="V17" s="86"/>
    </row>
    <row r="18" spans="1:22" x14ac:dyDescent="0.2">
      <c r="A18" s="85"/>
      <c r="B18" s="4"/>
      <c r="C18" s="4"/>
      <c r="D18" s="4"/>
      <c r="E18" s="4"/>
      <c r="F18" s="4"/>
      <c r="G18" s="4"/>
      <c r="H18" s="4"/>
      <c r="I18" s="4"/>
      <c r="J18" s="4"/>
      <c r="K18" s="86"/>
      <c r="L18" s="85"/>
      <c r="M18" s="4"/>
      <c r="N18" s="4"/>
      <c r="O18" s="4"/>
      <c r="P18" s="4"/>
      <c r="Q18" s="4"/>
      <c r="R18" s="4"/>
      <c r="S18" s="4"/>
      <c r="T18" s="4"/>
      <c r="U18" s="4"/>
      <c r="V18" s="86"/>
    </row>
    <row r="19" spans="1:22" x14ac:dyDescent="0.2">
      <c r="A19" s="85"/>
      <c r="B19" s="4"/>
      <c r="C19" s="4"/>
      <c r="D19" s="4"/>
      <c r="E19" s="4"/>
      <c r="F19" s="4"/>
      <c r="G19" s="4"/>
      <c r="H19" s="4"/>
      <c r="I19" s="4"/>
      <c r="J19" s="4"/>
      <c r="K19" s="86"/>
      <c r="L19" s="85"/>
      <c r="M19" s="4"/>
      <c r="N19" s="4"/>
      <c r="O19" s="4"/>
      <c r="P19" s="4"/>
      <c r="Q19" s="4"/>
      <c r="R19" s="4"/>
      <c r="S19" s="4"/>
      <c r="T19" s="4"/>
      <c r="U19" s="4"/>
      <c r="V19" s="86"/>
    </row>
    <row r="20" spans="1:22" x14ac:dyDescent="0.2">
      <c r="A20" s="85"/>
      <c r="B20" s="4"/>
      <c r="C20" s="4"/>
      <c r="D20" s="4"/>
      <c r="E20" s="4"/>
      <c r="F20" s="4"/>
      <c r="G20" s="4"/>
      <c r="H20" s="4"/>
      <c r="I20" s="4"/>
      <c r="J20" s="4"/>
      <c r="K20" s="86"/>
      <c r="L20" s="85"/>
      <c r="M20" s="4"/>
      <c r="N20" s="4"/>
      <c r="O20" s="4"/>
      <c r="P20" s="4"/>
      <c r="Q20" s="4"/>
      <c r="R20" s="4"/>
      <c r="S20" s="4"/>
      <c r="T20" s="4"/>
      <c r="U20" s="4"/>
      <c r="V20" s="86"/>
    </row>
    <row r="21" spans="1:22" x14ac:dyDescent="0.2">
      <c r="A21" s="85"/>
      <c r="B21" s="4"/>
      <c r="C21" s="4"/>
      <c r="D21" s="4"/>
      <c r="E21" s="4"/>
      <c r="F21" s="4"/>
      <c r="G21" s="4"/>
      <c r="H21" s="4"/>
      <c r="I21" s="4"/>
      <c r="J21" s="4"/>
      <c r="K21" s="86"/>
      <c r="L21" s="85"/>
      <c r="M21" s="4"/>
      <c r="N21" s="4"/>
      <c r="O21" s="4"/>
      <c r="P21" s="4"/>
      <c r="Q21" s="4"/>
      <c r="R21" s="4"/>
      <c r="S21" s="4"/>
      <c r="T21" s="4"/>
      <c r="U21" s="4"/>
      <c r="V21" s="86"/>
    </row>
    <row r="22" spans="1:22" x14ac:dyDescent="0.2">
      <c r="A22" s="85"/>
      <c r="B22" s="4"/>
      <c r="C22" s="4"/>
      <c r="D22" s="4"/>
      <c r="E22" s="4"/>
      <c r="F22" s="4"/>
      <c r="G22" s="4"/>
      <c r="H22" s="4"/>
      <c r="I22" s="4"/>
      <c r="J22" s="4"/>
      <c r="K22" s="86"/>
      <c r="L22" s="85"/>
      <c r="M22" s="4"/>
      <c r="N22" s="4"/>
      <c r="O22" s="4"/>
      <c r="P22" s="4"/>
      <c r="Q22" s="4"/>
      <c r="R22" s="4"/>
      <c r="S22" s="4"/>
      <c r="T22" s="4"/>
      <c r="U22" s="4"/>
      <c r="V22" s="86"/>
    </row>
    <row r="23" spans="1:22" x14ac:dyDescent="0.2">
      <c r="A23" s="85"/>
      <c r="B23" s="4"/>
      <c r="C23" s="4"/>
      <c r="D23" s="4"/>
      <c r="E23" s="4"/>
      <c r="F23" s="4"/>
      <c r="G23" s="4"/>
      <c r="H23" s="4"/>
      <c r="I23" s="4"/>
      <c r="J23" s="4"/>
      <c r="K23" s="86"/>
      <c r="L23" s="85"/>
      <c r="M23" s="4"/>
      <c r="N23" s="4"/>
      <c r="O23" s="4"/>
      <c r="P23" s="4"/>
      <c r="Q23" s="4"/>
      <c r="R23" s="4"/>
      <c r="S23" s="4"/>
      <c r="T23" s="4"/>
      <c r="U23" s="4"/>
      <c r="V23" s="86"/>
    </row>
    <row r="24" spans="1:22" x14ac:dyDescent="0.2">
      <c r="A24" s="85"/>
      <c r="B24" s="4"/>
      <c r="C24" s="4"/>
      <c r="D24" s="4"/>
      <c r="E24" s="4"/>
      <c r="F24" s="4"/>
      <c r="G24" s="4"/>
      <c r="H24" s="4"/>
      <c r="I24" s="4"/>
      <c r="J24" s="4"/>
      <c r="K24" s="86"/>
      <c r="L24" s="85"/>
      <c r="M24" s="4"/>
      <c r="N24" s="4"/>
      <c r="O24" s="4"/>
      <c r="P24" s="4"/>
      <c r="Q24" s="4"/>
      <c r="R24" s="4"/>
      <c r="S24" s="4"/>
      <c r="T24" s="4"/>
      <c r="U24" s="4"/>
      <c r="V24" s="86"/>
    </row>
    <row r="25" spans="1:22" x14ac:dyDescent="0.2">
      <c r="A25" s="85"/>
      <c r="B25" s="4"/>
      <c r="C25" s="4"/>
      <c r="D25" s="4"/>
      <c r="E25" s="4"/>
      <c r="F25" s="4"/>
      <c r="G25" s="4"/>
      <c r="H25" s="4"/>
      <c r="I25" s="4"/>
      <c r="J25" s="4"/>
      <c r="K25" s="86"/>
      <c r="L25" s="85"/>
      <c r="M25" s="4"/>
      <c r="N25" s="4"/>
      <c r="O25" s="4"/>
      <c r="P25" s="4"/>
      <c r="Q25" s="4"/>
      <c r="R25" s="4"/>
      <c r="S25" s="4"/>
      <c r="T25" s="4"/>
      <c r="U25" s="4"/>
      <c r="V25" s="86"/>
    </row>
    <row r="26" spans="1:22" x14ac:dyDescent="0.2">
      <c r="A26" s="85"/>
      <c r="B26" s="4"/>
      <c r="C26" s="4"/>
      <c r="D26" s="4"/>
      <c r="E26" s="4"/>
      <c r="F26" s="4"/>
      <c r="G26" s="4"/>
      <c r="H26" s="4"/>
      <c r="I26" s="4"/>
      <c r="J26" s="4"/>
      <c r="K26" s="86"/>
      <c r="L26" s="85"/>
      <c r="M26" s="4"/>
      <c r="N26" s="4"/>
      <c r="O26" s="4"/>
      <c r="P26" s="4"/>
      <c r="Q26" s="4"/>
      <c r="R26" s="4"/>
      <c r="S26" s="4"/>
      <c r="T26" s="4"/>
      <c r="U26" s="4"/>
      <c r="V26" s="86"/>
    </row>
    <row r="27" spans="1:22" x14ac:dyDescent="0.2">
      <c r="A27" s="85"/>
      <c r="B27" s="4"/>
      <c r="C27" s="4"/>
      <c r="D27" s="4"/>
      <c r="E27" s="4"/>
      <c r="F27" s="4"/>
      <c r="G27" s="4"/>
      <c r="H27" s="4"/>
      <c r="I27" s="4"/>
      <c r="J27" s="4"/>
      <c r="K27" s="86"/>
      <c r="L27" s="85"/>
      <c r="M27" s="4"/>
      <c r="N27" s="4"/>
      <c r="O27" s="4"/>
      <c r="P27" s="4"/>
      <c r="Q27" s="4"/>
      <c r="R27" s="4"/>
      <c r="S27" s="4"/>
      <c r="T27" s="4"/>
      <c r="U27" s="4"/>
      <c r="V27" s="86"/>
    </row>
    <row r="28" spans="1:22" x14ac:dyDescent="0.2">
      <c r="A28" s="85"/>
      <c r="B28" s="4"/>
      <c r="C28" s="4"/>
      <c r="D28" s="4"/>
      <c r="E28" s="4"/>
      <c r="F28" s="4"/>
      <c r="G28" s="4"/>
      <c r="H28" s="4"/>
      <c r="I28" s="4"/>
      <c r="J28" s="4"/>
      <c r="K28" s="86"/>
      <c r="L28" s="85"/>
      <c r="M28" s="4"/>
      <c r="N28" s="4"/>
      <c r="O28" s="4"/>
      <c r="P28" s="4"/>
      <c r="Q28" s="4"/>
      <c r="R28" s="4"/>
      <c r="S28" s="4"/>
      <c r="T28" s="4"/>
      <c r="U28" s="4"/>
      <c r="V28" s="86"/>
    </row>
    <row r="29" spans="1:22" x14ac:dyDescent="0.2">
      <c r="A29" s="85"/>
      <c r="B29" s="4"/>
      <c r="C29" s="4"/>
      <c r="D29" s="4"/>
      <c r="E29" s="4"/>
      <c r="F29" s="4"/>
      <c r="G29" s="4"/>
      <c r="H29" s="4"/>
      <c r="I29" s="4"/>
      <c r="J29" s="4"/>
      <c r="K29" s="86"/>
      <c r="L29" s="85"/>
      <c r="M29" s="4"/>
      <c r="N29" s="4"/>
      <c r="O29" s="4"/>
      <c r="P29" s="4"/>
      <c r="Q29" s="4"/>
      <c r="R29" s="4"/>
      <c r="S29" s="4"/>
      <c r="T29" s="4"/>
      <c r="U29" s="4"/>
      <c r="V29" s="86"/>
    </row>
    <row r="30" spans="1:22" x14ac:dyDescent="0.2">
      <c r="A30" s="85"/>
      <c r="B30" s="4"/>
      <c r="C30" s="4"/>
      <c r="D30" s="4"/>
      <c r="E30" s="4"/>
      <c r="F30" s="4"/>
      <c r="G30" s="4"/>
      <c r="H30" s="4"/>
      <c r="I30" s="4"/>
      <c r="J30" s="4"/>
      <c r="K30" s="86"/>
      <c r="L30" s="85"/>
      <c r="M30" s="4"/>
      <c r="N30" s="4"/>
      <c r="O30" s="4"/>
      <c r="P30" s="4"/>
      <c r="Q30" s="4"/>
      <c r="R30" s="4"/>
      <c r="S30" s="4"/>
      <c r="T30" s="4"/>
      <c r="U30" s="4"/>
      <c r="V30" s="86"/>
    </row>
    <row r="31" spans="1:22" x14ac:dyDescent="0.2">
      <c r="A31" s="85"/>
      <c r="B31" s="4"/>
      <c r="C31" s="4"/>
      <c r="D31" s="4"/>
      <c r="E31" s="4"/>
      <c r="F31" s="4"/>
      <c r="G31" s="4"/>
      <c r="H31" s="4"/>
      <c r="I31" s="4"/>
      <c r="J31" s="4"/>
      <c r="K31" s="86"/>
      <c r="L31" s="85"/>
      <c r="M31" s="4"/>
      <c r="N31" s="4"/>
      <c r="O31" s="4"/>
      <c r="P31" s="4"/>
      <c r="Q31" s="4"/>
      <c r="R31" s="4"/>
      <c r="S31" s="4"/>
      <c r="T31" s="4"/>
      <c r="U31" s="4"/>
      <c r="V31" s="86"/>
    </row>
    <row r="32" spans="1:22" x14ac:dyDescent="0.2">
      <c r="A32" s="85"/>
      <c r="B32" s="4"/>
      <c r="C32" s="4"/>
      <c r="D32" s="4"/>
      <c r="E32" s="4"/>
      <c r="F32" s="4"/>
      <c r="G32" s="4"/>
      <c r="H32" s="4"/>
      <c r="I32" s="4"/>
      <c r="J32" s="4"/>
      <c r="K32" s="86"/>
      <c r="L32" s="85"/>
      <c r="M32" s="4"/>
      <c r="N32" s="4"/>
      <c r="O32" s="4"/>
      <c r="P32" s="4"/>
      <c r="Q32" s="4"/>
      <c r="R32" s="4"/>
      <c r="S32" s="4"/>
      <c r="T32" s="4"/>
      <c r="U32" s="4"/>
      <c r="V32" s="86"/>
    </row>
    <row r="33" spans="1:22" x14ac:dyDescent="0.2">
      <c r="A33" s="85"/>
      <c r="B33" s="4"/>
      <c r="C33" s="4"/>
      <c r="D33" s="4"/>
      <c r="E33" s="4"/>
      <c r="F33" s="4"/>
      <c r="G33" s="4"/>
      <c r="H33" s="4"/>
      <c r="I33" s="4"/>
      <c r="J33" s="4"/>
      <c r="K33" s="86"/>
      <c r="L33" s="85"/>
      <c r="M33" s="4"/>
      <c r="N33" s="4"/>
      <c r="O33" s="4"/>
      <c r="P33" s="4"/>
      <c r="Q33" s="4"/>
      <c r="R33" s="4"/>
      <c r="S33" s="4"/>
      <c r="T33" s="4"/>
      <c r="U33" s="4"/>
      <c r="V33" s="86"/>
    </row>
    <row r="34" spans="1:22" x14ac:dyDescent="0.2">
      <c r="A34" s="85"/>
      <c r="B34" s="4"/>
      <c r="C34" s="4"/>
      <c r="D34" s="4"/>
      <c r="E34" s="4"/>
      <c r="F34" s="4"/>
      <c r="G34" s="4"/>
      <c r="H34" s="4"/>
      <c r="I34" s="4"/>
      <c r="J34" s="4"/>
      <c r="K34" s="86"/>
      <c r="L34" s="85"/>
      <c r="M34" s="4"/>
      <c r="N34" s="4"/>
      <c r="O34" s="4"/>
      <c r="P34" s="4"/>
      <c r="Q34" s="4"/>
      <c r="R34" s="4"/>
      <c r="S34" s="4"/>
      <c r="T34" s="4"/>
      <c r="U34" s="4"/>
      <c r="V34" s="86"/>
    </row>
    <row r="35" spans="1:22" x14ac:dyDescent="0.2">
      <c r="A35" s="97"/>
      <c r="B35" s="98"/>
      <c r="C35" s="98"/>
      <c r="D35" s="98"/>
      <c r="E35" s="98"/>
      <c r="F35" s="98"/>
      <c r="G35" s="98"/>
      <c r="H35" s="98"/>
      <c r="I35" s="98"/>
      <c r="J35" s="98"/>
      <c r="K35" s="99"/>
      <c r="L35" s="97"/>
      <c r="M35" s="98"/>
      <c r="N35" s="98"/>
      <c r="O35" s="98"/>
      <c r="P35" s="98"/>
      <c r="Q35" s="98"/>
      <c r="R35" s="98"/>
      <c r="S35" s="98"/>
      <c r="T35" s="98"/>
      <c r="U35" s="98"/>
      <c r="V35" s="99"/>
    </row>
    <row r="36" spans="1:22" ht="15.75" x14ac:dyDescent="0.25">
      <c r="A36" s="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2"/>
      <c r="M36" s="12"/>
      <c r="N36" s="12"/>
      <c r="O36" s="12"/>
      <c r="P36" s="12"/>
      <c r="Q36" s="12"/>
      <c r="R36" s="12"/>
      <c r="S36" s="12"/>
      <c r="T36" s="12"/>
      <c r="U36" s="12"/>
      <c r="V36" s="12"/>
    </row>
  </sheetData>
  <mergeCells count="4">
    <mergeCell ref="A3:K3"/>
    <mergeCell ref="L3:V3"/>
    <mergeCell ref="J5:K5"/>
    <mergeCell ref="U5:V5"/>
  </mergeCells>
  <phoneticPr fontId="0" type="noConversion"/>
  <printOptions horizontalCentered="1"/>
  <pageMargins left="1.5" right="1.5" top="0.5" bottom="0.79" header="0.5" footer="0.5"/>
  <pageSetup scale="85" fitToWidth="2" orientation="landscape" r:id="rId1"/>
  <headerFooter alignWithMargins="0">
    <oddFooter>&amp;C&amp;9Weatherford labs, 16161 Table Mountain Parkway, Golden, CO 80403  •  Phone: 720-898-8200  •  Fax: 720-898-8222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56"/>
  <sheetViews>
    <sheetView view="pageBreakPreview" zoomScale="60" workbookViewId="0"/>
  </sheetViews>
  <sheetFormatPr defaultRowHeight="15" x14ac:dyDescent="0.2"/>
  <sheetData>
    <row r="1" spans="1:11" ht="15.75" x14ac:dyDescent="0.25">
      <c r="A1" s="2" t="str">
        <f>+Data!F6</f>
        <v>Origin Energy Resources Pty Ltd</v>
      </c>
      <c r="B1" s="2"/>
      <c r="C1" s="2"/>
      <c r="D1" s="2"/>
      <c r="E1" s="2"/>
      <c r="F1" s="2"/>
      <c r="G1" s="2"/>
      <c r="H1" s="2"/>
      <c r="I1" s="2"/>
      <c r="J1" s="2"/>
      <c r="K1" s="2"/>
    </row>
    <row r="56" spans="1:11" ht="15.75" x14ac:dyDescent="0.25">
      <c r="A56" s="2" t="s">
        <v>59</v>
      </c>
      <c r="B56" s="2"/>
      <c r="C56" s="2"/>
      <c r="D56" s="2"/>
      <c r="E56" s="2"/>
      <c r="F56" s="2"/>
      <c r="G56" s="2"/>
      <c r="H56" s="2"/>
      <c r="I56" s="2"/>
      <c r="J56" s="2"/>
      <c r="K56" s="2"/>
    </row>
  </sheetData>
  <phoneticPr fontId="0" type="noConversion"/>
  <printOptions horizontalCentered="1"/>
  <pageMargins left="0.75" right="0.25" top="1" bottom="1" header="0.75" footer="0.5"/>
  <pageSetup scale="77" orientation="portrait" horizontalDpi="4294967293" verticalDpi="150" r:id="rId1"/>
  <headerFooter alignWithMargins="0">
    <oddFooter>&amp;C&amp;"Arial,Bold Italic"&amp;10Humble Geochemical Services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S30"/>
  <sheetViews>
    <sheetView workbookViewId="0">
      <selection activeCell="I13" sqref="I13"/>
    </sheetView>
  </sheetViews>
  <sheetFormatPr defaultRowHeight="15" x14ac:dyDescent="0.2"/>
  <sheetData>
    <row r="1" spans="1:18" ht="15.75" x14ac:dyDescent="0.25">
      <c r="B1" t="s">
        <v>19</v>
      </c>
      <c r="D1" t="s">
        <v>20</v>
      </c>
      <c r="E1" s="13">
        <v>0</v>
      </c>
      <c r="G1" t="s">
        <v>25</v>
      </c>
      <c r="H1" s="3">
        <v>30</v>
      </c>
      <c r="I1" s="20" t="s">
        <v>46</v>
      </c>
      <c r="J1" s="20">
        <f>+Data!G12</f>
        <v>2770.5</v>
      </c>
    </row>
    <row r="2" spans="1:18" ht="15.75" x14ac:dyDescent="0.25">
      <c r="D2" t="s">
        <v>21</v>
      </c>
      <c r="E2" s="3">
        <v>1000</v>
      </c>
      <c r="G2" t="s">
        <v>26</v>
      </c>
      <c r="H2" s="3">
        <v>140</v>
      </c>
      <c r="I2" s="20" t="s">
        <v>47</v>
      </c>
      <c r="J2" s="20">
        <f>+Data!G13</f>
        <v>3472.5</v>
      </c>
    </row>
    <row r="3" spans="1:18" ht="15.75" x14ac:dyDescent="0.25">
      <c r="E3" s="21"/>
      <c r="F3" s="6"/>
      <c r="G3" s="6"/>
      <c r="H3" s="6"/>
      <c r="I3" s="22" t="s">
        <v>48</v>
      </c>
      <c r="J3" s="22">
        <f>MAX(Data!L16:L21)</f>
        <v>0</v>
      </c>
    </row>
    <row r="4" spans="1:18" ht="15.75" x14ac:dyDescent="0.25">
      <c r="I4" s="22" t="s">
        <v>49</v>
      </c>
      <c r="J4" s="22">
        <f>MAX(Data!N16:N21)</f>
        <v>2.67</v>
      </c>
    </row>
    <row r="7" spans="1:18" x14ac:dyDescent="0.2">
      <c r="A7" s="10" t="s">
        <v>18</v>
      </c>
      <c r="B7" s="11"/>
      <c r="C7" s="26" t="s">
        <v>17</v>
      </c>
      <c r="D7" s="26"/>
      <c r="G7" s="23" t="s">
        <v>27</v>
      </c>
      <c r="H7" s="23"/>
      <c r="I7" s="23" t="s">
        <v>28</v>
      </c>
      <c r="J7" s="23"/>
      <c r="K7" s="23"/>
      <c r="L7" s="23"/>
      <c r="M7" s="23"/>
      <c r="O7" s="3">
        <v>350</v>
      </c>
      <c r="P7">
        <v>455.1</v>
      </c>
      <c r="Q7">
        <v>0.1</v>
      </c>
      <c r="R7">
        <v>1</v>
      </c>
    </row>
    <row r="8" spans="1:18" ht="15.75" x14ac:dyDescent="0.25">
      <c r="A8" s="24">
        <v>0</v>
      </c>
      <c r="B8" s="23">
        <v>0.5</v>
      </c>
      <c r="C8" s="23">
        <v>0</v>
      </c>
      <c r="D8" s="23">
        <v>0.55000000000000004</v>
      </c>
      <c r="E8" s="23">
        <v>25</v>
      </c>
      <c r="F8" s="25">
        <v>0</v>
      </c>
      <c r="G8" s="23"/>
      <c r="H8" s="23"/>
      <c r="I8" s="23"/>
      <c r="J8" s="23"/>
      <c r="K8" s="23" t="s">
        <v>33</v>
      </c>
      <c r="L8" s="23"/>
      <c r="M8" s="23"/>
      <c r="P8">
        <v>455.1</v>
      </c>
      <c r="Q8">
        <v>1</v>
      </c>
      <c r="R8">
        <v>0.998</v>
      </c>
    </row>
    <row r="9" spans="1:18" ht="15.75" x14ac:dyDescent="0.25">
      <c r="A9" s="24">
        <v>20000</v>
      </c>
      <c r="B9" s="23">
        <v>0.5</v>
      </c>
      <c r="C9" s="23">
        <v>20000</v>
      </c>
      <c r="D9" s="23">
        <v>0.55000000000000004</v>
      </c>
      <c r="E9" s="23">
        <v>25</v>
      </c>
      <c r="F9" s="23">
        <v>20000</v>
      </c>
      <c r="G9" s="23"/>
      <c r="H9" s="23"/>
      <c r="I9" s="23"/>
      <c r="J9" s="23"/>
      <c r="K9" s="23" t="s">
        <v>0</v>
      </c>
      <c r="L9" s="23"/>
      <c r="M9" s="23"/>
    </row>
    <row r="10" spans="1:18" x14ac:dyDescent="0.2">
      <c r="B10" s="23">
        <v>1</v>
      </c>
      <c r="C10" s="23"/>
      <c r="D10" s="23">
        <v>1</v>
      </c>
      <c r="E10" s="23">
        <v>50</v>
      </c>
      <c r="F10" s="23"/>
      <c r="G10" s="23">
        <v>50</v>
      </c>
      <c r="H10" s="23">
        <v>0</v>
      </c>
      <c r="I10" s="23">
        <v>0</v>
      </c>
      <c r="J10" s="23"/>
      <c r="K10" s="23">
        <v>0</v>
      </c>
      <c r="L10" s="23">
        <v>0</v>
      </c>
      <c r="M10" s="23"/>
    </row>
    <row r="11" spans="1:18" ht="15.75" x14ac:dyDescent="0.25">
      <c r="B11" s="23">
        <v>1</v>
      </c>
      <c r="C11" s="23"/>
      <c r="D11" s="23">
        <v>1</v>
      </c>
      <c r="E11" s="23">
        <v>50</v>
      </c>
      <c r="F11" s="23"/>
      <c r="G11" s="26">
        <v>200</v>
      </c>
      <c r="H11" s="23">
        <v>30</v>
      </c>
      <c r="I11" s="23">
        <f>+G10*H1/100</f>
        <v>15</v>
      </c>
      <c r="J11" s="24" t="s">
        <v>29</v>
      </c>
      <c r="K11" s="23">
        <f>100*H2/G10</f>
        <v>280</v>
      </c>
      <c r="L11" s="23">
        <f>+H2</f>
        <v>140</v>
      </c>
      <c r="M11" s="23"/>
    </row>
    <row r="12" spans="1:18" ht="15.75" x14ac:dyDescent="0.25">
      <c r="B12" s="23">
        <v>5</v>
      </c>
      <c r="C12" s="23"/>
      <c r="D12" s="23">
        <v>1.4</v>
      </c>
      <c r="E12" s="23">
        <v>100</v>
      </c>
      <c r="F12" s="23"/>
      <c r="G12" s="26">
        <v>350</v>
      </c>
      <c r="H12" s="23"/>
      <c r="I12" s="23">
        <v>0</v>
      </c>
      <c r="J12" s="24"/>
      <c r="K12" s="23">
        <v>0</v>
      </c>
      <c r="L12" s="23"/>
      <c r="M12" s="23"/>
    </row>
    <row r="13" spans="1:18" ht="15.75" x14ac:dyDescent="0.25">
      <c r="B13" s="23">
        <v>5</v>
      </c>
      <c r="C13" s="23"/>
      <c r="D13" s="23">
        <v>1.4</v>
      </c>
      <c r="E13" s="23">
        <v>100</v>
      </c>
      <c r="F13" s="23"/>
      <c r="G13" s="26">
        <v>700</v>
      </c>
      <c r="H13" s="23"/>
      <c r="I13" s="23">
        <f>+G11*H1/100</f>
        <v>60</v>
      </c>
      <c r="J13" s="24" t="s">
        <v>30</v>
      </c>
      <c r="K13" s="23">
        <f>100*H2/G11</f>
        <v>70</v>
      </c>
      <c r="L13" s="23"/>
      <c r="M13" s="23"/>
    </row>
    <row r="14" spans="1:18" ht="15.75" x14ac:dyDescent="0.25">
      <c r="B14" s="23">
        <v>200</v>
      </c>
      <c r="C14" s="6"/>
      <c r="D14" s="6"/>
      <c r="E14" s="10"/>
      <c r="F14" s="10"/>
      <c r="G14" s="23"/>
      <c r="H14" s="23"/>
      <c r="I14" s="23">
        <v>0</v>
      </c>
      <c r="J14" s="24"/>
      <c r="K14" s="23">
        <v>0</v>
      </c>
      <c r="L14" s="23"/>
      <c r="M14" s="23"/>
    </row>
    <row r="15" spans="1:18" ht="15.75" x14ac:dyDescent="0.25">
      <c r="B15" s="23">
        <v>200</v>
      </c>
      <c r="C15" s="6"/>
      <c r="D15" s="6"/>
      <c r="E15" s="10"/>
      <c r="F15" s="10"/>
      <c r="G15" s="23"/>
      <c r="H15" s="23"/>
      <c r="I15" s="23">
        <f>350*H1/100</f>
        <v>105</v>
      </c>
      <c r="J15" s="24" t="s">
        <v>31</v>
      </c>
      <c r="K15" s="27">
        <f>+G12*H1/100</f>
        <v>105</v>
      </c>
      <c r="L15" s="23"/>
      <c r="M15" s="23"/>
    </row>
    <row r="16" spans="1:18" ht="15.75" x14ac:dyDescent="0.25">
      <c r="B16" s="23">
        <v>350</v>
      </c>
      <c r="C16" s="6"/>
      <c r="D16" s="6"/>
      <c r="E16" s="10"/>
      <c r="F16" s="10"/>
      <c r="G16" s="23"/>
      <c r="H16" s="23"/>
      <c r="I16" s="23">
        <v>0</v>
      </c>
      <c r="J16" s="24"/>
      <c r="K16" s="25">
        <v>0</v>
      </c>
      <c r="L16" s="23"/>
      <c r="M16" s="23"/>
      <c r="O16">
        <v>80</v>
      </c>
      <c r="P16">
        <v>300</v>
      </c>
    </row>
    <row r="17" spans="2:19" ht="15.75" x14ac:dyDescent="0.25">
      <c r="B17" s="23">
        <v>350</v>
      </c>
      <c r="C17" s="6"/>
      <c r="D17" s="6"/>
      <c r="E17" s="6"/>
      <c r="F17" s="6"/>
      <c r="G17" s="23"/>
      <c r="H17" s="23"/>
      <c r="I17" s="23">
        <f>+G13*H1/100</f>
        <v>210</v>
      </c>
      <c r="J17" s="24" t="s">
        <v>32</v>
      </c>
      <c r="K17" s="27">
        <f>100*H2/G13</f>
        <v>20</v>
      </c>
      <c r="L17" s="23"/>
      <c r="M17" s="23"/>
    </row>
    <row r="18" spans="2:19" x14ac:dyDescent="0.2">
      <c r="B18" s="23">
        <v>700</v>
      </c>
      <c r="C18" s="6"/>
      <c r="D18" s="6"/>
      <c r="E18" s="6"/>
      <c r="F18" s="6"/>
      <c r="G18" t="s">
        <v>23</v>
      </c>
      <c r="O18" t="s">
        <v>57</v>
      </c>
      <c r="S18">
        <f>+O7*O16/100</f>
        <v>280</v>
      </c>
    </row>
    <row r="19" spans="2:19" x14ac:dyDescent="0.2">
      <c r="B19" s="23">
        <v>700</v>
      </c>
      <c r="G19" s="23">
        <v>1</v>
      </c>
      <c r="H19" s="23">
        <v>0</v>
      </c>
      <c r="J19" s="23" t="s">
        <v>24</v>
      </c>
      <c r="K19" s="23"/>
    </row>
    <row r="20" spans="2:19" x14ac:dyDescent="0.2">
      <c r="G20" s="23">
        <v>1</v>
      </c>
      <c r="H20" s="23">
        <v>5</v>
      </c>
      <c r="I20">
        <v>0.2</v>
      </c>
      <c r="J20" s="23">
        <v>350</v>
      </c>
      <c r="K20" s="23">
        <v>0.1</v>
      </c>
      <c r="O20">
        <v>200</v>
      </c>
      <c r="P20">
        <v>0</v>
      </c>
      <c r="Q20">
        <v>0</v>
      </c>
    </row>
    <row r="21" spans="2:19" x14ac:dyDescent="0.2">
      <c r="G21" s="23">
        <v>0</v>
      </c>
      <c r="H21" s="23">
        <v>5</v>
      </c>
      <c r="I21">
        <v>2.2000000000000002</v>
      </c>
      <c r="J21" s="23">
        <v>600</v>
      </c>
      <c r="K21" s="23">
        <v>0.1</v>
      </c>
      <c r="P21">
        <v>80</v>
      </c>
      <c r="Q21">
        <v>40</v>
      </c>
    </row>
    <row r="22" spans="2:19" x14ac:dyDescent="0.2">
      <c r="G22" s="23">
        <v>1</v>
      </c>
      <c r="H22" s="23">
        <v>5</v>
      </c>
      <c r="I22">
        <v>0.55000000000000004</v>
      </c>
      <c r="J22" s="23">
        <v>435</v>
      </c>
      <c r="K22" s="23">
        <v>0.1</v>
      </c>
      <c r="Q22">
        <v>0</v>
      </c>
    </row>
    <row r="23" spans="2:19" x14ac:dyDescent="0.2">
      <c r="I23">
        <v>0.55299999999999994</v>
      </c>
      <c r="J23" s="23">
        <v>435</v>
      </c>
      <c r="K23" s="23">
        <v>1</v>
      </c>
      <c r="Q23">
        <v>160</v>
      </c>
    </row>
    <row r="24" spans="2:19" x14ac:dyDescent="0.2">
      <c r="I24">
        <v>1.4</v>
      </c>
      <c r="J24" s="23">
        <v>475</v>
      </c>
      <c r="K24" s="23">
        <v>0</v>
      </c>
      <c r="Q24">
        <v>0</v>
      </c>
    </row>
    <row r="25" spans="2:19" x14ac:dyDescent="0.2">
      <c r="I25">
        <v>1.4</v>
      </c>
      <c r="J25" s="23">
        <v>475</v>
      </c>
      <c r="K25" s="23">
        <v>1</v>
      </c>
      <c r="Q25">
        <v>280</v>
      </c>
    </row>
    <row r="26" spans="2:19" x14ac:dyDescent="0.2">
      <c r="Q26" s="3">
        <v>0</v>
      </c>
    </row>
    <row r="27" spans="2:19" x14ac:dyDescent="0.2"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Q27" s="3">
        <v>560</v>
      </c>
    </row>
    <row r="28" spans="2:19" x14ac:dyDescent="0.2">
      <c r="G28">
        <v>5</v>
      </c>
      <c r="H28">
        <v>2.5</v>
      </c>
      <c r="I28">
        <v>5</v>
      </c>
      <c r="J28">
        <v>10</v>
      </c>
      <c r="K28">
        <v>5</v>
      </c>
      <c r="L28">
        <v>17.5</v>
      </c>
      <c r="M28">
        <v>2.85</v>
      </c>
      <c r="N28">
        <v>20</v>
      </c>
    </row>
    <row r="29" spans="2:19" x14ac:dyDescent="0.2">
      <c r="P29">
        <v>0</v>
      </c>
      <c r="Q29">
        <v>0</v>
      </c>
      <c r="S29">
        <f>+(100*300)/O7</f>
        <v>85.714285714285708</v>
      </c>
    </row>
    <row r="30" spans="2:19" x14ac:dyDescent="0.2">
      <c r="P30">
        <v>42.85</v>
      </c>
      <c r="Q30">
        <v>300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Data</vt:lpstr>
      <vt:lpstr>Report</vt:lpstr>
      <vt:lpstr>Geochemical Log</vt:lpstr>
      <vt:lpstr>Kerogen Quality</vt:lpstr>
      <vt:lpstr>KEROGEN TYPE</vt:lpstr>
      <vt:lpstr>Kerogen Type and Maturity</vt:lpstr>
      <vt:lpstr>Kerogen Conversion-Maturity</vt:lpstr>
      <vt:lpstr>Maturation Profile</vt:lpstr>
      <vt:lpstr>GUIDELINES</vt:lpstr>
      <vt:lpstr>Config</vt:lpstr>
      <vt:lpstr>Sheet1</vt:lpstr>
      <vt:lpstr>'Geochemical Log'!Print_Area</vt:lpstr>
      <vt:lpstr>'Kerogen Conversion-Maturity'!Print_Area</vt:lpstr>
      <vt:lpstr>'Kerogen Quality'!Print_Area</vt:lpstr>
      <vt:lpstr>'KEROGEN TYPE'!Print_Area</vt:lpstr>
      <vt:lpstr>'Kerogen Type and Maturity'!Print_Area</vt:lpstr>
      <vt:lpstr>'Maturation Profile'!Print_Area</vt:lpstr>
      <vt:lpstr>Report!Print_Area</vt:lpstr>
      <vt:lpstr>Report!Print_Titles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 Jarvie</dc:creator>
  <cp:lastModifiedBy>Khumtong, Thanawat</cp:lastModifiedBy>
  <cp:lastPrinted>2010-08-17T20:51:59Z</cp:lastPrinted>
  <dcterms:created xsi:type="dcterms:W3CDTF">1998-09-09T21:29:34Z</dcterms:created>
  <dcterms:modified xsi:type="dcterms:W3CDTF">2016-06-01T00:37:22Z</dcterms:modified>
</cp:coreProperties>
</file>