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0" yWindow="2100" windowWidth="9615" windowHeight="8010" firstSheet="6" activeTab="8"/>
  </bookViews>
  <sheets>
    <sheet name="Drill Collars" sheetId="1" r:id="rId1"/>
    <sheet name="Drill Survey" sheetId="2" r:id="rId2"/>
    <sheet name="Drill Samples " sheetId="3" r:id="rId3"/>
    <sheet name="Standard Samples" sheetId="4" r:id="rId4"/>
    <sheet name="Mag Sus" sheetId="7" r:id="rId5"/>
    <sheet name="Drill Geol" sheetId="5" r:id="rId6"/>
    <sheet name="Mapinfo" sheetId="6" r:id="rId7"/>
    <sheet name="Sheet1" sheetId="8" r:id="rId8"/>
    <sheet name="Sheet2" sheetId="9" r:id="rId9"/>
  </sheets>
  <calcPr calcId="124519"/>
</workbook>
</file>

<file path=xl/calcChain.xml><?xml version="1.0" encoding="utf-8"?>
<calcChain xmlns="http://schemas.openxmlformats.org/spreadsheetml/2006/main">
  <c r="L11" i="1"/>
  <c r="E428" i="7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</calcChain>
</file>

<file path=xl/comments1.xml><?xml version="1.0" encoding="utf-8"?>
<comments xmlns="http://schemas.openxmlformats.org/spreadsheetml/2006/main">
  <authors>
    <author>Author</author>
  </authors>
  <commentList>
    <comment ref="B35" authorId="0">
      <text>
        <r>
          <rPr>
            <b/>
            <sz val="8"/>
            <color indexed="81"/>
            <rFont val="Tahoma"/>
            <family val="2"/>
          </rPr>
          <t xml:space="preserve">Author: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Q25" authorId="0">
      <text>
        <r>
          <rPr>
            <b/>
            <sz val="8"/>
            <color indexed="81"/>
            <rFont val="Tahoma"/>
            <charset val="1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<sst xmlns="http://schemas.openxmlformats.org/spreadsheetml/2006/main" count="15835" uniqueCount="824">
  <si>
    <t>HoleID</t>
  </si>
  <si>
    <t>Date</t>
  </si>
  <si>
    <t>Project</t>
  </si>
  <si>
    <t>Lease</t>
  </si>
  <si>
    <t>Grid</t>
  </si>
  <si>
    <t>Accu</t>
  </si>
  <si>
    <t>Driller</t>
  </si>
  <si>
    <t>Dip</t>
  </si>
  <si>
    <t>Depth</t>
  </si>
  <si>
    <t>GDA</t>
  </si>
  <si>
    <t>RL</t>
  </si>
  <si>
    <t>Fe</t>
  </si>
  <si>
    <t>Lab</t>
  </si>
  <si>
    <t>WellDrilled</t>
  </si>
  <si>
    <t>ALS</t>
  </si>
  <si>
    <t xml:space="preserve"> </t>
  </si>
  <si>
    <t>Hole ID</t>
  </si>
  <si>
    <t>Sample No</t>
  </si>
  <si>
    <t>From (m)</t>
  </si>
  <si>
    <t>To (m)</t>
  </si>
  <si>
    <t>Au-AA26</t>
  </si>
  <si>
    <t>Cu-OG62</t>
  </si>
  <si>
    <t>Pb-OG62</t>
  </si>
  <si>
    <t>Zn-OG62</t>
  </si>
  <si>
    <t>meth</t>
  </si>
  <si>
    <t>ppm</t>
  </si>
  <si>
    <t>%</t>
  </si>
  <si>
    <t>units</t>
  </si>
  <si>
    <t>min</t>
  </si>
  <si>
    <t>incre</t>
  </si>
  <si>
    <t>Colour</t>
  </si>
  <si>
    <t>Weathering</t>
  </si>
  <si>
    <t>Event</t>
  </si>
  <si>
    <t>Descriptions</t>
  </si>
  <si>
    <t>Texture</t>
  </si>
  <si>
    <t>Bedrock 1</t>
  </si>
  <si>
    <t xml:space="preserve"> Bedrock 2</t>
  </si>
  <si>
    <t>D</t>
  </si>
  <si>
    <t>M</t>
  </si>
  <si>
    <t>Br</t>
  </si>
  <si>
    <t>Re</t>
  </si>
  <si>
    <t>Ye</t>
  </si>
  <si>
    <t>Tn</t>
  </si>
  <si>
    <t>S</t>
  </si>
  <si>
    <t>f</t>
  </si>
  <si>
    <t>lm</t>
  </si>
  <si>
    <t>hm</t>
  </si>
  <si>
    <t>L</t>
  </si>
  <si>
    <t>m</t>
  </si>
  <si>
    <t>Gy</t>
  </si>
  <si>
    <t>Gn</t>
  </si>
  <si>
    <t>si</t>
  </si>
  <si>
    <t>cy</t>
  </si>
  <si>
    <t>W</t>
  </si>
  <si>
    <t>F</t>
  </si>
  <si>
    <t>Job No</t>
  </si>
  <si>
    <t>Sub No</t>
  </si>
  <si>
    <t>RC</t>
  </si>
  <si>
    <t>Westminster</t>
  </si>
  <si>
    <t>lam</t>
  </si>
  <si>
    <t>shd</t>
  </si>
  <si>
    <t>STSH</t>
  </si>
  <si>
    <t>ZSTSH</t>
  </si>
  <si>
    <t>STGY</t>
  </si>
  <si>
    <t>fe</t>
  </si>
  <si>
    <t>ch</t>
  </si>
  <si>
    <t>ta</t>
  </si>
  <si>
    <t>d</t>
  </si>
  <si>
    <t>fol</t>
  </si>
  <si>
    <t>MLC511</t>
  </si>
  <si>
    <t>Mag Azm</t>
  </si>
  <si>
    <t>Pk</t>
  </si>
  <si>
    <t>PK</t>
  </si>
  <si>
    <t>fm</t>
  </si>
  <si>
    <t>qz</t>
  </si>
  <si>
    <t>SBI</t>
  </si>
  <si>
    <t>Fex lm mt cherty blocky banded</t>
  </si>
  <si>
    <t>Fex lm mt chert se</t>
  </si>
  <si>
    <t>Fex hm lm se</t>
  </si>
  <si>
    <t>bnd</t>
  </si>
  <si>
    <t>Cux</t>
  </si>
  <si>
    <t>Cux Py</t>
  </si>
  <si>
    <t>s</t>
  </si>
  <si>
    <t>Bk</t>
  </si>
  <si>
    <t>Py</t>
  </si>
  <si>
    <t>mt</t>
  </si>
  <si>
    <t>g</t>
  </si>
  <si>
    <t>hm mt</t>
  </si>
  <si>
    <t>Shale cy hm lm lam</t>
  </si>
  <si>
    <t>Shale cy hm lam</t>
  </si>
  <si>
    <t>Shale cy lm lam clev</t>
  </si>
  <si>
    <t xml:space="preserve">Shale sed cy lam clev </t>
  </si>
  <si>
    <t>Shale cy lm lam grn</t>
  </si>
  <si>
    <t>Shale cy lm hm lam qz</t>
  </si>
  <si>
    <t>Shale cy lm lam</t>
  </si>
  <si>
    <t>Shale sed hm grn blocky</t>
  </si>
  <si>
    <t>Shale lm grn lam</t>
  </si>
  <si>
    <t>Shale lm grn lam qz</t>
  </si>
  <si>
    <t>Shale sed hm blocky clev</t>
  </si>
  <si>
    <t>Shale lm lam</t>
  </si>
  <si>
    <t>Shale sed hm lm clev lam</t>
  </si>
  <si>
    <t>Shale cy hm sed lam</t>
  </si>
  <si>
    <t>Shale sed cy lm lam</t>
  </si>
  <si>
    <t>Shale sed cy si lm lam</t>
  </si>
  <si>
    <t>Shale sed cy si lm lam qz</t>
  </si>
  <si>
    <t>Shale sed cy hm lam</t>
  </si>
  <si>
    <t>Shale sed cy clev hm</t>
  </si>
  <si>
    <t>Shale sed cy clev hm lam</t>
  </si>
  <si>
    <t>Shale hm lam clev</t>
  </si>
  <si>
    <t>Shale hm lam clev qz</t>
  </si>
  <si>
    <t>Shale hm lam clev gn</t>
  </si>
  <si>
    <t>Shale ch hm lam clev grn</t>
  </si>
  <si>
    <t>Shale ch si hm grn</t>
  </si>
  <si>
    <t>Shale ch si hm grn lam</t>
  </si>
  <si>
    <t>blocky</t>
  </si>
  <si>
    <t>grn</t>
  </si>
  <si>
    <t>Shale cy hm ch lam grn</t>
  </si>
  <si>
    <t>Shale Sed ch si lam blocky</t>
  </si>
  <si>
    <t>Shale Sed ch si lam blocky clev</t>
  </si>
  <si>
    <t>cb</t>
  </si>
  <si>
    <t>grn blocky</t>
  </si>
  <si>
    <t>cy hm ch si sed clev blocky</t>
  </si>
  <si>
    <t>cy hm ch si sed clev</t>
  </si>
  <si>
    <t>cy hm ch si sed clev fol</t>
  </si>
  <si>
    <t>si ch hm cy ch clev fol</t>
  </si>
  <si>
    <t>si ch sed  clev fol blocky</t>
  </si>
  <si>
    <t>si ch hm sed si clev fol blocky</t>
  </si>
  <si>
    <t>si ch hm sed si clev blocky</t>
  </si>
  <si>
    <t>Shale ch cy hm lam clev</t>
  </si>
  <si>
    <t>Shale ch cy hm si lam clev</t>
  </si>
  <si>
    <t>Shale ch cy hm si lam clev grn</t>
  </si>
  <si>
    <t>Shale ch si lam clev grn</t>
  </si>
  <si>
    <t>Shale ch si lam fol</t>
  </si>
  <si>
    <t xml:space="preserve">Shale ch si lam </t>
  </si>
  <si>
    <t>Shale ch si lam qz grn</t>
  </si>
  <si>
    <t>Shale sed lam blocky</t>
  </si>
  <si>
    <t>Shale sed ch si lam blocky clev</t>
  </si>
  <si>
    <t>Shale sed ch si lam  clev</t>
  </si>
  <si>
    <t>Shale sed fol si ch lam clev</t>
  </si>
  <si>
    <t>Shale sed  si ch lam clev</t>
  </si>
  <si>
    <t>Shale ch si ta lam shd</t>
  </si>
  <si>
    <t>Shale ch si lam clev blocky</t>
  </si>
  <si>
    <t xml:space="preserve">Shale ch si lam clev </t>
  </si>
  <si>
    <t>Shale sed ch si lam</t>
  </si>
  <si>
    <t>Lsap grainy blocky Sed</t>
  </si>
  <si>
    <t>Lsap grainy silic block Sed</t>
  </si>
  <si>
    <t>Lsap grainy silic block Sed hm</t>
  </si>
  <si>
    <t>Lsap Block fol hm</t>
  </si>
  <si>
    <t>Cu</t>
  </si>
  <si>
    <t>grainy</t>
  </si>
  <si>
    <t>grn fol</t>
  </si>
  <si>
    <t>Yel</t>
  </si>
  <si>
    <t>As above qz dv mn</t>
  </si>
  <si>
    <t>ch ta Shd fol schist</t>
  </si>
  <si>
    <t>ch ta Fex grn</t>
  </si>
  <si>
    <t>Fex lm hm mt Cux chert si</t>
  </si>
  <si>
    <t>Fex lm mt Cux chert si se</t>
  </si>
  <si>
    <t>Fex lm mt Cux chert si se py</t>
  </si>
  <si>
    <t>Lsap Shales lam hm fol clev</t>
  </si>
  <si>
    <t>Lsap Shales lam clev silty</t>
  </si>
  <si>
    <t>Lsap lam clev charg lm</t>
  </si>
  <si>
    <t>ch ta fol clev</t>
  </si>
  <si>
    <t>Lsap clev lam seds lm</t>
  </si>
  <si>
    <t>clev</t>
  </si>
  <si>
    <t>Lsap grn clev silty</t>
  </si>
  <si>
    <t>Lsap grn Block clev silty</t>
  </si>
  <si>
    <t>Lsap grn Block clev silty hm</t>
  </si>
  <si>
    <t>Lsap fol clev lam lm</t>
  </si>
  <si>
    <t>pourous say lm gilty</t>
  </si>
  <si>
    <t>Lsap grn hm</t>
  </si>
  <si>
    <t xml:space="preserve">Lsap Fex grn Py </t>
  </si>
  <si>
    <t>ch ta Schist shd fol</t>
  </si>
  <si>
    <t>ch ta blocky fol</t>
  </si>
  <si>
    <t>ch ta grn fol</t>
  </si>
  <si>
    <t>Fex mass grn mt hm</t>
  </si>
  <si>
    <t>Fex mt hm</t>
  </si>
  <si>
    <t>Fex ta cb mt grn py qz</t>
  </si>
  <si>
    <t>Fex ta ch grn mt py</t>
  </si>
  <si>
    <t>Fex ta sh mt py cb</t>
  </si>
  <si>
    <t>ch ta schist shd hm bnds</t>
  </si>
  <si>
    <t>ch ta schist hm</t>
  </si>
  <si>
    <t>ch ta schist</t>
  </si>
  <si>
    <t>lsap clev blocky si lm Mn on frax</t>
  </si>
  <si>
    <t xml:space="preserve">lsap clev blocky sil lm </t>
  </si>
  <si>
    <t>lsap clev blocky sil lm Mn</t>
  </si>
  <si>
    <t>lsap clev fol hm intbed silt sed</t>
  </si>
  <si>
    <t>lsap clev grn block lm si</t>
  </si>
  <si>
    <t>As above cherty lm qz dv</t>
  </si>
  <si>
    <t>Lsap blocky sandy si sed</t>
  </si>
  <si>
    <t>Lsap blocky grainy si sed</t>
  </si>
  <si>
    <t>Lsap blocky sand si hm</t>
  </si>
  <si>
    <t>Lsap Shale silty lam hm</t>
  </si>
  <si>
    <t>Lsap Shale silty lam lm</t>
  </si>
  <si>
    <t>Lsap Shale silty lam lm clev</t>
  </si>
  <si>
    <t>Lsap Shale silty lam lm clev grn</t>
  </si>
  <si>
    <t>Lsap Shale silty lam clev hm</t>
  </si>
  <si>
    <t>Lsap Shale silty lam lm hm</t>
  </si>
  <si>
    <t>Lsap Shale Sandy gritty lm clev</t>
  </si>
  <si>
    <t>Shale sed intbed hm gritty</t>
  </si>
  <si>
    <t>pourous sandy lm gritty</t>
  </si>
  <si>
    <t>Lsap Shale hm lam</t>
  </si>
  <si>
    <t>Cy ta ch Mn greesy</t>
  </si>
  <si>
    <t>Shale sed blocky si hm</t>
  </si>
  <si>
    <t>Shale sed blocky si grn</t>
  </si>
  <si>
    <t>Shale sed intbed blocky si grn</t>
  </si>
  <si>
    <t>Shale sed blocky grn si</t>
  </si>
  <si>
    <t>Shale sed platey grn silty lam</t>
  </si>
  <si>
    <t>Shale sed ch ta</t>
  </si>
  <si>
    <t>Shale sed ch ta lm Fex</t>
  </si>
  <si>
    <t>Fex hm blocky mass lm</t>
  </si>
  <si>
    <t>Fex hm blocky mass lm ta cb</t>
  </si>
  <si>
    <t>Fex hm lm si porous ta cb</t>
  </si>
  <si>
    <t>Shales lam ch si</t>
  </si>
  <si>
    <t>Shale blocky si</t>
  </si>
  <si>
    <t>Shale blocky si gritty lm</t>
  </si>
  <si>
    <t>Shale blocky si cherty</t>
  </si>
  <si>
    <t xml:space="preserve">Shale blocky si cherty </t>
  </si>
  <si>
    <t>Shale lam lm slatey</t>
  </si>
  <si>
    <t>ch cy si lm qz Fex</t>
  </si>
  <si>
    <t>Shale la mi Fe hm cy</t>
  </si>
  <si>
    <t>Shales, cy hm lam grn</t>
  </si>
  <si>
    <t>Shales, cy hm lam clev grn</t>
  </si>
  <si>
    <t>Shales, cy hm lam clev grn qz</t>
  </si>
  <si>
    <t>Shale sed cy hm block clev</t>
  </si>
  <si>
    <t>Shale sed cy hm block</t>
  </si>
  <si>
    <t>Shale sed cy hm lam qz</t>
  </si>
  <si>
    <t xml:space="preserve">Shale sed cy hm lam </t>
  </si>
  <si>
    <t>Shale sed cy hm lam grn</t>
  </si>
  <si>
    <t>Shale seds cy hm lam clev</t>
  </si>
  <si>
    <t>Shale seds cy hm si clev</t>
  </si>
  <si>
    <t>Shale seds cy hm si clev grn</t>
  </si>
  <si>
    <t>Shale cy hm si clev grn</t>
  </si>
  <si>
    <t>Shale cy ch hm si clev grn</t>
  </si>
  <si>
    <t xml:space="preserve">Lsap cherty clev fol sed lm </t>
  </si>
  <si>
    <t>Shale ch si lam clev</t>
  </si>
  <si>
    <t>Shale ch si lam</t>
  </si>
  <si>
    <t>Shale ch si lam grn</t>
  </si>
  <si>
    <t>silt sand ch si hm clev</t>
  </si>
  <si>
    <t>lsap lam intbed silta lsads shd hm</t>
  </si>
  <si>
    <t>lsap clev intehed silta lin clev</t>
  </si>
  <si>
    <t>Lsap Shales hm fol clev silty</t>
  </si>
  <si>
    <t>Lsap Shales Blocky clev silty</t>
  </si>
  <si>
    <t>Lsap silic lan blocky clev Shade</t>
  </si>
  <si>
    <t>Lsap cherty silic qzvenlds Sed lm</t>
  </si>
  <si>
    <t>Lsap grainy ch si</t>
  </si>
  <si>
    <t>Lsap Shale silty hm</t>
  </si>
  <si>
    <t>Lsap Shale silty hm clev</t>
  </si>
  <si>
    <t>Lsap Shale silty blocky</t>
  </si>
  <si>
    <t>Shale silty hm</t>
  </si>
  <si>
    <t>Shale silty ch si fol</t>
  </si>
  <si>
    <t>Shale ch si clev</t>
  </si>
  <si>
    <t>Shale ch si hm lam grn</t>
  </si>
  <si>
    <t>Shale Sed ch si hm lam grn</t>
  </si>
  <si>
    <t>Shale Sed ch si hm lam grn clev</t>
  </si>
  <si>
    <t>Fex mt Shale ch si lam clev grn</t>
  </si>
  <si>
    <t>silta ch si lam grn</t>
  </si>
  <si>
    <t>silta ch si lam grn si qz</t>
  </si>
  <si>
    <t>silta ch si lam grn si</t>
  </si>
  <si>
    <t>si ch Shale fol lam</t>
  </si>
  <si>
    <t>lsap Fex hm ta block si block</t>
  </si>
  <si>
    <t>lsap Fex grn ch shd fol</t>
  </si>
  <si>
    <t>lsap Fex grn Py Shd</t>
  </si>
  <si>
    <t>lsap Fex grn Py shd</t>
  </si>
  <si>
    <t>lsap Fex grn</t>
  </si>
  <si>
    <t>lsap Fex grn Py Vfine Py</t>
  </si>
  <si>
    <t>cherty banded lt Fexsi</t>
  </si>
  <si>
    <t>Cherty lm Fex mass si block banded</t>
  </si>
  <si>
    <t>Cherty lm hm Fex mass si block banded</t>
  </si>
  <si>
    <t>Cherty lm hm ta cb Fex mass si block banded</t>
  </si>
  <si>
    <t>si ch hm cy ch Fex clev fol</t>
  </si>
  <si>
    <t>si ch hm cy ch Fexmt clev fol</t>
  </si>
  <si>
    <t>lsap Fex hm hm ta cy block porous</t>
  </si>
  <si>
    <t>Shale sed gritty porous blocky si</t>
  </si>
  <si>
    <t>Lsap silty lm clev hm Shale</t>
  </si>
  <si>
    <t>Lsap silty lam fol clev hm Shale</t>
  </si>
  <si>
    <t>lsap lam intbed silta Shales hm</t>
  </si>
  <si>
    <t>lsap lam interbed silta sands clev Shales hm</t>
  </si>
  <si>
    <t>lsap clev lay fol Shale silt hm</t>
  </si>
  <si>
    <t>lsap clev lay fol Shale ate hm</t>
  </si>
  <si>
    <t>lsap clev block Shale hm</t>
  </si>
  <si>
    <t>lsap clev fol Shales hm</t>
  </si>
  <si>
    <t>lsap clev silic Shales hm</t>
  </si>
  <si>
    <t>Lsap clev lam seds Shales</t>
  </si>
  <si>
    <t>Lsap clev lam seds Shales hm</t>
  </si>
  <si>
    <t>Lsap clev lam seds Shales lm</t>
  </si>
  <si>
    <t>Lsap clev Intbed lam seds Shales hm</t>
  </si>
  <si>
    <t xml:space="preserve">Lsap clev blocky seds Shales </t>
  </si>
  <si>
    <t>Lsap clev si slatey Shales hm</t>
  </si>
  <si>
    <t>Lsap clev grainy Shales hm</t>
  </si>
  <si>
    <t>Lsap clev fol Shales</t>
  </si>
  <si>
    <t>Lsap clev fol Shales hm</t>
  </si>
  <si>
    <t>Lsap clev fol Shales qz hm</t>
  </si>
  <si>
    <t>Lsap block fol Shales hm</t>
  </si>
  <si>
    <t>Lsap block Shales hm</t>
  </si>
  <si>
    <t>Lsap blocky Shales hm</t>
  </si>
  <si>
    <t>Lsap blocky Shale hm</t>
  </si>
  <si>
    <t>Lsap blocky lam Shale hm</t>
  </si>
  <si>
    <t>Lsap blocky sand Shales si hm</t>
  </si>
  <si>
    <t>Lsap blocky fol Shales si hm</t>
  </si>
  <si>
    <t>Lsap lam Shales hm si</t>
  </si>
  <si>
    <t>blocky Shale lam</t>
  </si>
  <si>
    <t>Fex hm blocky Shales ch</t>
  </si>
  <si>
    <t>Shale, lam, fol, hm</t>
  </si>
  <si>
    <t>lsap Shales lam hm fol</t>
  </si>
  <si>
    <t>lsap Shales seds blocky hm si</t>
  </si>
  <si>
    <t>lsap Shales seds cherty lm si</t>
  </si>
  <si>
    <t>lsap Shale fol lam clev</t>
  </si>
  <si>
    <t>lsap Shales lam grn clev</t>
  </si>
  <si>
    <t>lsap Shales lam grn clev hm</t>
  </si>
  <si>
    <t>lsap Shale iam grn clev hm</t>
  </si>
  <si>
    <t>lsap Shale lam grn clev</t>
  </si>
  <si>
    <t>lsap Shale lam grn clev hm</t>
  </si>
  <si>
    <t>lsap Shale blocky si clev hm</t>
  </si>
  <si>
    <t>lsap Shale lam si clev hm</t>
  </si>
  <si>
    <t>lsap Shale lam clev</t>
  </si>
  <si>
    <t>Shale blocky lam si</t>
  </si>
  <si>
    <t xml:space="preserve">Shale blocky lam </t>
  </si>
  <si>
    <t>Shale blocky lam hm</t>
  </si>
  <si>
    <t>Shale blocky lam hm si</t>
  </si>
  <si>
    <t>Shale blocky lam hm si clev</t>
  </si>
  <si>
    <t>Shale blocky grn clev hm</t>
  </si>
  <si>
    <t>lsap Shale clev blocky lam</t>
  </si>
  <si>
    <t>lsap Shale clev blocky lam hm</t>
  </si>
  <si>
    <t>lsap Shale blocky qz grn lam hm</t>
  </si>
  <si>
    <t>lsap Shale blocky grn qz hm lm</t>
  </si>
  <si>
    <t xml:space="preserve">lsap Shale blocky hm lm </t>
  </si>
  <si>
    <t>lsap Shale blocky clev banded qz</t>
  </si>
  <si>
    <t>lsap Shale blocky clev</t>
  </si>
  <si>
    <t xml:space="preserve">lsap Shale blocky clev  </t>
  </si>
  <si>
    <t>lsap Shale blocky</t>
  </si>
  <si>
    <t>lsap Shale clev blocky</t>
  </si>
  <si>
    <t>lsap Shale si chert blocky lm</t>
  </si>
  <si>
    <t>lsap Shale si chert blocky lm clev</t>
  </si>
  <si>
    <t>Shale grn clev mn</t>
  </si>
  <si>
    <t>Shale blocky clev hm</t>
  </si>
  <si>
    <t>Shale slatey lam clev hm</t>
  </si>
  <si>
    <t>Shale sandy lam clev hm</t>
  </si>
  <si>
    <t>Shale sandy lam clev hm qz</t>
  </si>
  <si>
    <t>Shale sandy grn clev hm</t>
  </si>
  <si>
    <t>Shale clev grn hm</t>
  </si>
  <si>
    <t>Shale clev lam hm</t>
  </si>
  <si>
    <t>Shale clev lam hm sandy hm</t>
  </si>
  <si>
    <t>Shale clay hm soft Fex</t>
  </si>
  <si>
    <t>Fex mt lm qz grn Shale lam</t>
  </si>
  <si>
    <t>Fex lm mt cherty Shales</t>
  </si>
  <si>
    <t>Fex hm Cux se cy Shale</t>
  </si>
  <si>
    <t>Fex hm Cux se cy Shale qz</t>
  </si>
  <si>
    <t>Fex hm Cux se cy Shale ta</t>
  </si>
  <si>
    <t>ch si cy Shales lam</t>
  </si>
  <si>
    <t>ch si cy Shales lam grn</t>
  </si>
  <si>
    <t>Shale Sed qz lam Fe hm cy</t>
  </si>
  <si>
    <t>Shale Sed lam clev hm cy</t>
  </si>
  <si>
    <t>Shale Sed lam ch hm cy</t>
  </si>
  <si>
    <t>Shale Sed lam chv hm cy</t>
  </si>
  <si>
    <t>Shale Sed lam clev hm Fex cy</t>
  </si>
  <si>
    <t>Shale Sed lam clev hm</t>
  </si>
  <si>
    <t>Shale Seds lam clev hm cy</t>
  </si>
  <si>
    <t>Shale Seds lam clev hm cy qz</t>
  </si>
  <si>
    <t>Shale Sed lam clev cy Lm hm</t>
  </si>
  <si>
    <t>Shale Sed lam clev cy hm</t>
  </si>
  <si>
    <t>Shale Sed lam clev cy hm lm</t>
  </si>
  <si>
    <t>Shale lam cy hm</t>
  </si>
  <si>
    <t>Shale lam cy hm qz</t>
  </si>
  <si>
    <t>Shale lam ch si cy hm</t>
  </si>
  <si>
    <t>ch cy si lm qz Fex mt grn Shales</t>
  </si>
  <si>
    <t>Shale Sed lam ch si Fex mt grn</t>
  </si>
  <si>
    <t>Shale Sed lam ch si</t>
  </si>
  <si>
    <t>Shale Sed lam clev ch si</t>
  </si>
  <si>
    <t>Shale Sed si ch cy lam</t>
  </si>
  <si>
    <t>Shale Sed si ch cy lam clev</t>
  </si>
  <si>
    <t>Shale Sed si ch cy lam clev qz</t>
  </si>
  <si>
    <t>Shale Sed cy hm ch</t>
  </si>
  <si>
    <t>Shale Sed cy hm ch qz</t>
  </si>
  <si>
    <t>Shale Sed cy hm lm ch</t>
  </si>
  <si>
    <t>Shale Sed cy hm</t>
  </si>
  <si>
    <t>Shale ? cy hm ch</t>
  </si>
  <si>
    <t>cherty lm Fex Shale cy hm</t>
  </si>
  <si>
    <t xml:space="preserve">cherty siliceous lm Fex Shale </t>
  </si>
  <si>
    <t>cherty siliceous lm Fex mt Shales cy</t>
  </si>
  <si>
    <t>cherty siliceous im Fex Shales cy Py</t>
  </si>
  <si>
    <t>Shale ch Shd lam ta</t>
  </si>
  <si>
    <t>Shale ch ta Shd lam</t>
  </si>
  <si>
    <t>Shale si ch Bk ch Fex mt grn hm</t>
  </si>
  <si>
    <t>Shale ch si Bk ta</t>
  </si>
  <si>
    <t>Shale ch si clev lam</t>
  </si>
  <si>
    <t>Shale sed cy hm lm lam</t>
  </si>
  <si>
    <t>Fex hm grn Shale hm ch</t>
  </si>
  <si>
    <t>Fex si Shale cy hm</t>
  </si>
  <si>
    <t>Fex mt grn Shale ch si ta</t>
  </si>
  <si>
    <t>Fex mt hm grn Shale ch si ta</t>
  </si>
  <si>
    <t>Fex mt hm grn Shale ch si qz</t>
  </si>
  <si>
    <t>cy hm si  Shale</t>
  </si>
  <si>
    <t>cy hm si  Shale fol</t>
  </si>
  <si>
    <t>cy hm si Shale grn fol</t>
  </si>
  <si>
    <t>cy hm si h Shale fol grn</t>
  </si>
  <si>
    <t>cy hm si h Shale fol clev grn</t>
  </si>
  <si>
    <t>cy hm si h Shale fol clev Shale grn</t>
  </si>
  <si>
    <t>si ch hm cy ch clev Shale grn</t>
  </si>
  <si>
    <t>si ch clev Shale grn</t>
  </si>
  <si>
    <t>si ch hm clev Shale grn</t>
  </si>
  <si>
    <t>si ch hm clev Shale  sand grn</t>
  </si>
  <si>
    <t>si ch hm clev Shale fol grn</t>
  </si>
  <si>
    <t>si ch clev Shales grn</t>
  </si>
  <si>
    <t>si ch clev Shales qz grn</t>
  </si>
  <si>
    <t>si ch clev lam slatey Shales</t>
  </si>
  <si>
    <t>Fex mt Lm ch si Shale ta</t>
  </si>
  <si>
    <t>si ch clev Shale fd grn</t>
  </si>
  <si>
    <t>si ch clev Shale Fex mt grn</t>
  </si>
  <si>
    <t xml:space="preserve">si ch ta clev Shale Fex mt </t>
  </si>
  <si>
    <t>Fex mt si ch ta Shale</t>
  </si>
  <si>
    <t>Fex mt ch ta Shale</t>
  </si>
  <si>
    <t>si ch ta Shale fol</t>
  </si>
  <si>
    <t>si ch Shale clev fol blocky</t>
  </si>
  <si>
    <t>Shale sed ch si lam clev</t>
  </si>
  <si>
    <t>Shale sed ch si qz lam clev</t>
  </si>
  <si>
    <t>Shale sed ch si lam grn</t>
  </si>
  <si>
    <t>Shale sed ch si lam qz</t>
  </si>
  <si>
    <t>Shale sed ch si lam clev grn</t>
  </si>
  <si>
    <t>Fex hm mt ma se cy</t>
  </si>
  <si>
    <t>chxy siliceous Fx mt hm Shale cy</t>
  </si>
  <si>
    <t xml:space="preserve">Fex hm soft powder silic mi </t>
  </si>
  <si>
    <t>Fex hm soft powder silic mi Shale</t>
  </si>
  <si>
    <t>Fex mt hm Py ch si Shale</t>
  </si>
  <si>
    <t>Fex mt hm ch si Shale ta</t>
  </si>
  <si>
    <t>Fex mt hm Py ch si Shale py ta</t>
  </si>
  <si>
    <t>Fex mt hm Py ch si Shale ta cb</t>
  </si>
  <si>
    <t>Fex mt hm ch ta Shale</t>
  </si>
  <si>
    <t xml:space="preserve">Fex mt hm(spe) ch ta </t>
  </si>
  <si>
    <t>Lsap Leached Fex Cux hm mt ch</t>
  </si>
  <si>
    <t>mi</t>
  </si>
  <si>
    <t>Fex porous lam lm leached hm mt bnds</t>
  </si>
  <si>
    <t>lsap silic porous leachedFex hm</t>
  </si>
  <si>
    <t>lsap leachedFex mt hm ch CuX</t>
  </si>
  <si>
    <t>Lsap leachedFex hm mt ch</t>
  </si>
  <si>
    <t>Lsap leachedFex ch shd fol</t>
  </si>
  <si>
    <t>Fex leachedta py</t>
  </si>
  <si>
    <t>Fex porous lm leachedfol py ta</t>
  </si>
  <si>
    <t>Fex porous lam lm leachedfol py ta se</t>
  </si>
  <si>
    <t>Fex porous lam lm leachedfol</t>
  </si>
  <si>
    <t>Lsap silic porous lam block clev Shale</t>
  </si>
  <si>
    <t>porous lm hm ta cb Fex mass si block banded</t>
  </si>
  <si>
    <t>Fex mt hm porous silty</t>
  </si>
  <si>
    <t>Fex hm porous silty</t>
  </si>
  <si>
    <t>Lsap silty grn Shale lm</t>
  </si>
  <si>
    <t>Lsap block clev sed grn lm</t>
  </si>
  <si>
    <t>Shale sed ch si lam clev cherty? qz veins?</t>
  </si>
  <si>
    <t>Shale sed ch si lam qz clev grn</t>
  </si>
  <si>
    <t>Cm</t>
  </si>
  <si>
    <t>mass</t>
  </si>
  <si>
    <t>ZSBI</t>
  </si>
  <si>
    <t>lm mt</t>
  </si>
  <si>
    <t>mn</t>
  </si>
  <si>
    <t>slatey</t>
  </si>
  <si>
    <t>gritty</t>
  </si>
  <si>
    <t>Fex gritty ta cb lm Cux sandy leached</t>
  </si>
  <si>
    <t>Fex gritty ta cb hm sandy leached</t>
  </si>
  <si>
    <t>Lsap cherty silic qz veinlets Sed lm</t>
  </si>
  <si>
    <t xml:space="preserve">Lsap block hm </t>
  </si>
  <si>
    <t>grainy hm seds</t>
  </si>
  <si>
    <t>Lsap leached Fex hm ta ch grn</t>
  </si>
  <si>
    <t>09WMRC037</t>
  </si>
  <si>
    <t>09WMRC038</t>
  </si>
  <si>
    <t>09WMRC039</t>
  </si>
  <si>
    <t>09WMRC040</t>
  </si>
  <si>
    <t>09WMRC041</t>
  </si>
  <si>
    <t>09WMRC042</t>
  </si>
  <si>
    <t>09WMRC043</t>
  </si>
  <si>
    <t>09WMRC044</t>
  </si>
  <si>
    <t xml:space="preserve">   PROJECT: Westminister</t>
  </si>
  <si>
    <t>TENEMENT: A25952</t>
  </si>
  <si>
    <t>HOLE ID</t>
  </si>
  <si>
    <t>LAYOUT NO</t>
  </si>
  <si>
    <t>FROM</t>
  </si>
  <si>
    <t>TO</t>
  </si>
  <si>
    <t>INTERVAL</t>
  </si>
  <si>
    <t>CALICO NO</t>
  </si>
  <si>
    <t>MAGSUS</t>
  </si>
  <si>
    <t>SAMPLE NO</t>
  </si>
  <si>
    <t>SAMPLE TYPE</t>
  </si>
  <si>
    <t>AS09133176</t>
  </si>
  <si>
    <t>Composite</t>
  </si>
  <si>
    <t>09W145</t>
  </si>
  <si>
    <t>09W146</t>
  </si>
  <si>
    <t>09W147</t>
  </si>
  <si>
    <t>09W148</t>
  </si>
  <si>
    <t>09W149</t>
  </si>
  <si>
    <t>09W150</t>
  </si>
  <si>
    <t>09W151</t>
  </si>
  <si>
    <t>09W152</t>
  </si>
  <si>
    <t>09W153</t>
  </si>
  <si>
    <t>09W154</t>
  </si>
  <si>
    <t>09W155</t>
  </si>
  <si>
    <t>09W156</t>
  </si>
  <si>
    <t>09W157</t>
  </si>
  <si>
    <t>09W158</t>
  </si>
  <si>
    <t>09W159</t>
  </si>
  <si>
    <t>09W160</t>
  </si>
  <si>
    <t>09W161</t>
  </si>
  <si>
    <t>09W209</t>
  </si>
  <si>
    <t>09W210</t>
  </si>
  <si>
    <t>09W211</t>
  </si>
  <si>
    <t>09W212</t>
  </si>
  <si>
    <t>09W213</t>
  </si>
  <si>
    <t>09W214</t>
  </si>
  <si>
    <t>09W215</t>
  </si>
  <si>
    <t>09W216</t>
  </si>
  <si>
    <t>09W217</t>
  </si>
  <si>
    <t>09W218</t>
  </si>
  <si>
    <t>09W219</t>
  </si>
  <si>
    <t>09W220</t>
  </si>
  <si>
    <t>09W221</t>
  </si>
  <si>
    <t>09W222</t>
  </si>
  <si>
    <t>09W223</t>
  </si>
  <si>
    <t>09W224</t>
  </si>
  <si>
    <t>09W225</t>
  </si>
  <si>
    <t>09W226</t>
  </si>
  <si>
    <t>09W227</t>
  </si>
  <si>
    <t>09W228</t>
  </si>
  <si>
    <t>09W229</t>
  </si>
  <si>
    <t>09W230</t>
  </si>
  <si>
    <t>09W236</t>
  </si>
  <si>
    <t>09W237</t>
  </si>
  <si>
    <t>09W238</t>
  </si>
  <si>
    <t>09W239</t>
  </si>
  <si>
    <t>09W240</t>
  </si>
  <si>
    <t>09W241</t>
  </si>
  <si>
    <t>09W242</t>
  </si>
  <si>
    <t>09W243</t>
  </si>
  <si>
    <t>09W244</t>
  </si>
  <si>
    <t>09W245</t>
  </si>
  <si>
    <t>09W246</t>
  </si>
  <si>
    <t>09W247</t>
  </si>
  <si>
    <t>09W248</t>
  </si>
  <si>
    <t>09W249</t>
  </si>
  <si>
    <t>09W250</t>
  </si>
  <si>
    <t>09W251</t>
  </si>
  <si>
    <t>09W252</t>
  </si>
  <si>
    <t>09W253</t>
  </si>
  <si>
    <t>09W254</t>
  </si>
  <si>
    <t>09W286</t>
  </si>
  <si>
    <t>Split</t>
  </si>
  <si>
    <t>AS09133175</t>
  </si>
  <si>
    <t>AS09136084</t>
  </si>
  <si>
    <t>09W368</t>
  </si>
  <si>
    <t>09W369</t>
  </si>
  <si>
    <t>09W370</t>
  </si>
  <si>
    <t>09W371</t>
  </si>
  <si>
    <t>09W372</t>
  </si>
  <si>
    <t>09W373</t>
  </si>
  <si>
    <t>09W374</t>
  </si>
  <si>
    <t>09W375</t>
  </si>
  <si>
    <t>09W376</t>
  </si>
  <si>
    <t>09W377</t>
  </si>
  <si>
    <t>09W378</t>
  </si>
  <si>
    <t>09W379</t>
  </si>
  <si>
    <t>09W380</t>
  </si>
  <si>
    <t>09W381</t>
  </si>
  <si>
    <t>09W382</t>
  </si>
  <si>
    <t>09W383</t>
  </si>
  <si>
    <t>09W394</t>
  </si>
  <si>
    <t>09W393</t>
  </si>
  <si>
    <t>09W392</t>
  </si>
  <si>
    <t>09W389</t>
  </si>
  <si>
    <t>09W390</t>
  </si>
  <si>
    <t>09W391</t>
  </si>
  <si>
    <t>09W384</t>
  </si>
  <si>
    <t>09W385</t>
  </si>
  <si>
    <t>09W386</t>
  </si>
  <si>
    <t>09W387</t>
  </si>
  <si>
    <t>09W500</t>
  </si>
  <si>
    <t>09W501</t>
  </si>
  <si>
    <t>09W502</t>
  </si>
  <si>
    <t>09W503</t>
  </si>
  <si>
    <t>09W504</t>
  </si>
  <si>
    <t>09W505</t>
  </si>
  <si>
    <t>09W506</t>
  </si>
  <si>
    <t>09W507</t>
  </si>
  <si>
    <t>09W508</t>
  </si>
  <si>
    <t>09W509</t>
  </si>
  <si>
    <t>09W510</t>
  </si>
  <si>
    <t>09W511</t>
  </si>
  <si>
    <t>09W512</t>
  </si>
  <si>
    <t>09W513</t>
  </si>
  <si>
    <t>09W514</t>
  </si>
  <si>
    <t>09W515</t>
  </si>
  <si>
    <t>09W516</t>
  </si>
  <si>
    <t>09W517</t>
  </si>
  <si>
    <t>09W518</t>
  </si>
  <si>
    <t>09W519</t>
  </si>
  <si>
    <t>09W520</t>
  </si>
  <si>
    <t>09W521</t>
  </si>
  <si>
    <t>09W522</t>
  </si>
  <si>
    <t>09W523</t>
  </si>
  <si>
    <t>09W524</t>
  </si>
  <si>
    <t>09W525</t>
  </si>
  <si>
    <t>09W526</t>
  </si>
  <si>
    <t>09W527</t>
  </si>
  <si>
    <t>09W528</t>
  </si>
  <si>
    <t>09W529</t>
  </si>
  <si>
    <t>09W710</t>
  </si>
  <si>
    <t>09W711</t>
  </si>
  <si>
    <t>09W712</t>
  </si>
  <si>
    <t>09W713</t>
  </si>
  <si>
    <t>09W714</t>
  </si>
  <si>
    <t>09W715</t>
  </si>
  <si>
    <t>09W716</t>
  </si>
  <si>
    <t>09W717</t>
  </si>
  <si>
    <t>09W718</t>
  </si>
  <si>
    <t>09W719</t>
  </si>
  <si>
    <t>09W720</t>
  </si>
  <si>
    <t>09W721</t>
  </si>
  <si>
    <t>09W722</t>
  </si>
  <si>
    <t>09W723</t>
  </si>
  <si>
    <t>09W724</t>
  </si>
  <si>
    <t>09W725</t>
  </si>
  <si>
    <t>09W726</t>
  </si>
  <si>
    <t>09W727</t>
  </si>
  <si>
    <t>09W728</t>
  </si>
  <si>
    <t>09W729</t>
  </si>
  <si>
    <t>09W730</t>
  </si>
  <si>
    <t>09W731</t>
  </si>
  <si>
    <t>09W732</t>
  </si>
  <si>
    <t>09W733</t>
  </si>
  <si>
    <t>09W734</t>
  </si>
  <si>
    <t>09W735</t>
  </si>
  <si>
    <t>09W736</t>
  </si>
  <si>
    <t>09W737</t>
  </si>
  <si>
    <t>09W738</t>
  </si>
  <si>
    <t>09W739</t>
  </si>
  <si>
    <t>09W740</t>
  </si>
  <si>
    <t>09W741</t>
  </si>
  <si>
    <t>09W742</t>
  </si>
  <si>
    <t>09W743</t>
  </si>
  <si>
    <t>09W624</t>
  </si>
  <si>
    <t>09W625</t>
  </si>
  <si>
    <t>09W626</t>
  </si>
  <si>
    <t>09W627</t>
  </si>
  <si>
    <t>09W628</t>
  </si>
  <si>
    <t>09W629</t>
  </si>
  <si>
    <t>09W630</t>
  </si>
  <si>
    <t>09W631</t>
  </si>
  <si>
    <t>09W632</t>
  </si>
  <si>
    <t>09W633</t>
  </si>
  <si>
    <t>09W634</t>
  </si>
  <si>
    <t>09W635</t>
  </si>
  <si>
    <t>09W636</t>
  </si>
  <si>
    <t>09W637</t>
  </si>
  <si>
    <t>09W638</t>
  </si>
  <si>
    <t>09W639</t>
  </si>
  <si>
    <t>09W640</t>
  </si>
  <si>
    <t>09W641</t>
  </si>
  <si>
    <t>09W642</t>
  </si>
  <si>
    <t>09W643</t>
  </si>
  <si>
    <t>09W644</t>
  </si>
  <si>
    <t>09W645</t>
  </si>
  <si>
    <t>09W646</t>
  </si>
  <si>
    <t>09W647</t>
  </si>
  <si>
    <t>09W648</t>
  </si>
  <si>
    <t>09W649</t>
  </si>
  <si>
    <t>09W650</t>
  </si>
  <si>
    <t>09W651</t>
  </si>
  <si>
    <t>09W652</t>
  </si>
  <si>
    <t>09W653</t>
  </si>
  <si>
    <t>09W654</t>
  </si>
  <si>
    <t>09W655</t>
  </si>
  <si>
    <t>09W656</t>
  </si>
  <si>
    <t>09W657</t>
  </si>
  <si>
    <t>09W658</t>
  </si>
  <si>
    <t>09W659</t>
  </si>
  <si>
    <t>09W660</t>
  </si>
  <si>
    <t>09W662</t>
  </si>
  <si>
    <t>09W663</t>
  </si>
  <si>
    <t>09W664</t>
  </si>
  <si>
    <t>09W665</t>
  </si>
  <si>
    <t>09W666</t>
  </si>
  <si>
    <t>09W667</t>
  </si>
  <si>
    <t>09W668</t>
  </si>
  <si>
    <t>09W669</t>
  </si>
  <si>
    <t>09W670</t>
  </si>
  <si>
    <t>09W671</t>
  </si>
  <si>
    <t>09W672</t>
  </si>
  <si>
    <t>09W673</t>
  </si>
  <si>
    <t>09W674</t>
  </si>
  <si>
    <t>09W675</t>
  </si>
  <si>
    <t>09W676</t>
  </si>
  <si>
    <t>09W677</t>
  </si>
  <si>
    <t>09W678</t>
  </si>
  <si>
    <t>09W679</t>
  </si>
  <si>
    <t>09W680</t>
  </si>
  <si>
    <t>09W681</t>
  </si>
  <si>
    <t>09W682</t>
  </si>
  <si>
    <t>09W683</t>
  </si>
  <si>
    <t>09W684</t>
  </si>
  <si>
    <t>09W685</t>
  </si>
  <si>
    <t>09W686</t>
  </si>
  <si>
    <t>09W687</t>
  </si>
  <si>
    <t>09W688</t>
  </si>
  <si>
    <t>09W689</t>
  </si>
  <si>
    <t>09W690</t>
  </si>
  <si>
    <t>09W691</t>
  </si>
  <si>
    <t>09W692</t>
  </si>
  <si>
    <t>09W693</t>
  </si>
  <si>
    <t>09W694</t>
  </si>
  <si>
    <t>09W695</t>
  </si>
  <si>
    <t>09W696</t>
  </si>
  <si>
    <t>09W697</t>
  </si>
  <si>
    <t>09W698</t>
  </si>
  <si>
    <t>09W699</t>
  </si>
  <si>
    <t>09W700</t>
  </si>
  <si>
    <t>09W701</t>
  </si>
  <si>
    <t>09W702</t>
  </si>
  <si>
    <t>09W703</t>
  </si>
  <si>
    <t>09W704</t>
  </si>
  <si>
    <t>09W705</t>
  </si>
  <si>
    <t>09W706</t>
  </si>
  <si>
    <t>09W707</t>
  </si>
  <si>
    <t>09W708</t>
  </si>
  <si>
    <t>Ag</t>
  </si>
  <si>
    <t>As</t>
  </si>
  <si>
    <t>Bi</t>
  </si>
  <si>
    <t>Co</t>
  </si>
  <si>
    <t>Mo</t>
  </si>
  <si>
    <t>Pb</t>
  </si>
  <si>
    <t>Sb</t>
  </si>
  <si>
    <t>U</t>
  </si>
  <si>
    <t>Zn</t>
  </si>
  <si>
    <t>Au</t>
  </si>
  <si>
    <t>ME-ICP41</t>
  </si>
  <si>
    <t>Sample</t>
  </si>
  <si>
    <t>&lt;2</t>
  </si>
  <si>
    <t>&lt;10</t>
  </si>
  <si>
    <t>&lt;0.01</t>
  </si>
  <si>
    <t>&gt;10000</t>
  </si>
  <si>
    <t>741A</t>
  </si>
  <si>
    <t>&lt;0.2</t>
  </si>
  <si>
    <t>875A</t>
  </si>
  <si>
    <t>&lt;1</t>
  </si>
  <si>
    <t>836A</t>
  </si>
  <si>
    <t>1000A</t>
  </si>
  <si>
    <t>1165A</t>
  </si>
  <si>
    <t>09W027</t>
  </si>
  <si>
    <t>09W053</t>
  </si>
  <si>
    <t>09W079</t>
  </si>
  <si>
    <t>09W231</t>
  </si>
  <si>
    <t>Blank</t>
  </si>
  <si>
    <t>Standard</t>
  </si>
  <si>
    <t>Au1</t>
  </si>
  <si>
    <t>09W320</t>
  </si>
  <si>
    <t>09W367</t>
  </si>
  <si>
    <t>09W388</t>
  </si>
  <si>
    <t>09W409</t>
  </si>
  <si>
    <t>09W410A</t>
  </si>
  <si>
    <t>09W421</t>
  </si>
  <si>
    <t>09W469</t>
  </si>
  <si>
    <t>3530A</t>
  </si>
  <si>
    <t>&gt;100</t>
  </si>
  <si>
    <t>3815A</t>
  </si>
  <si>
    <t>3950A</t>
  </si>
  <si>
    <t>4145A</t>
  </si>
  <si>
    <t>1245A</t>
  </si>
  <si>
    <t>1335A</t>
  </si>
  <si>
    <t>09W499</t>
  </si>
  <si>
    <t>09W553</t>
  </si>
  <si>
    <t>09W574</t>
  </si>
  <si>
    <t>09W623</t>
  </si>
  <si>
    <t>09W744</t>
  </si>
  <si>
    <t>4268A</t>
  </si>
  <si>
    <t xml:space="preserve"> NSS</t>
  </si>
  <si>
    <t>4388A</t>
  </si>
  <si>
    <t>4740A</t>
  </si>
  <si>
    <t>6175A</t>
  </si>
  <si>
    <t xml:space="preserve">AS09137907 </t>
  </si>
  <si>
    <t xml:space="preserve">  </t>
  </si>
  <si>
    <t>09W661</t>
  </si>
  <si>
    <t>09W709</t>
  </si>
  <si>
    <t>09W768</t>
  </si>
  <si>
    <t>09W799</t>
  </si>
  <si>
    <t>09W847</t>
  </si>
  <si>
    <t>09W858</t>
  </si>
  <si>
    <t>09W891</t>
  </si>
  <si>
    <t>AS09141823</t>
  </si>
  <si>
    <t>4860A</t>
  </si>
  <si>
    <t>6055A</t>
  </si>
  <si>
    <t>6260A</t>
  </si>
  <si>
    <t>6390A</t>
  </si>
  <si>
    <t>6578A</t>
  </si>
  <si>
    <t>6735A</t>
  </si>
  <si>
    <t>AS09141824</t>
  </si>
  <si>
    <t>3900A</t>
  </si>
  <si>
    <t>4625A</t>
  </si>
  <si>
    <t>AS09144922</t>
  </si>
  <si>
    <t>From</t>
  </si>
  <si>
    <t>To</t>
  </si>
  <si>
    <t>Interval</t>
  </si>
  <si>
    <t>MagSus</t>
  </si>
  <si>
    <t>Sample Type</t>
  </si>
  <si>
    <t>SCH</t>
  </si>
  <si>
    <t>STT</t>
  </si>
  <si>
    <t>STS</t>
  </si>
  <si>
    <t>GDA E</t>
  </si>
  <si>
    <t>GDAN</t>
  </si>
  <si>
    <t>HoleType</t>
  </si>
  <si>
    <t>TENEMENT: MLC511</t>
  </si>
  <si>
    <t>DGPS</t>
  </si>
  <si>
    <t>Zone</t>
  </si>
  <si>
    <t>SurveyDepth(m)</t>
  </si>
  <si>
    <t>Grid Azm</t>
  </si>
  <si>
    <t>GS1</t>
  </si>
  <si>
    <t>GS2</t>
  </si>
  <si>
    <t>FeOType</t>
  </si>
  <si>
    <t xml:space="preserve"> FEO%</t>
  </si>
  <si>
    <t>FeOStyle</t>
  </si>
  <si>
    <t>SulphType</t>
  </si>
  <si>
    <t>Sulph%</t>
  </si>
  <si>
    <t>SulphStyle</t>
  </si>
  <si>
    <t>VienComp</t>
  </si>
  <si>
    <t>Vien%</t>
  </si>
  <si>
    <t>Alt1</t>
  </si>
  <si>
    <t>Alt1Int</t>
  </si>
  <si>
    <t>Alt2</t>
  </si>
  <si>
    <t>Alt2Int</t>
  </si>
  <si>
    <t>Alt3</t>
  </si>
  <si>
    <t>Alt3Int</t>
  </si>
  <si>
    <t>ShearInt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</si>
</sst>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0.000E+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indexed="8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2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0" fillId="0" borderId="6" xfId="0" applyBorder="1"/>
    <xf numFmtId="0" fontId="0" fillId="0" borderId="22" xfId="0" applyFont="1" applyFill="1" applyBorder="1" applyAlignment="1">
      <alignment horizontal="center"/>
    </xf>
    <xf numFmtId="14" fontId="0" fillId="0" borderId="0" xfId="0" applyNumberFormat="1"/>
    <xf numFmtId="0" fontId="0" fillId="0" borderId="19" xfId="0" applyBorder="1" applyAlignment="1">
      <alignment horizontal="center"/>
    </xf>
    <xf numFmtId="0" fontId="1" fillId="0" borderId="0" xfId="0" applyFont="1"/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6" fillId="0" borderId="0" xfId="0" applyFont="1" applyFill="1"/>
    <xf numFmtId="0" fontId="0" fillId="0" borderId="8" xfId="0" applyFill="1" applyBorder="1"/>
    <xf numFmtId="0" fontId="7" fillId="0" borderId="15" xfId="0" applyFont="1" applyFill="1" applyBorder="1" applyAlignment="1">
      <alignment horizontal="center"/>
    </xf>
    <xf numFmtId="0" fontId="8" fillId="0" borderId="0" xfId="0" applyFont="1" applyFill="1"/>
    <xf numFmtId="0" fontId="0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165" fontId="0" fillId="0" borderId="6" xfId="0" applyNumberForma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165" fontId="0" fillId="0" borderId="6" xfId="0" applyNumberFormat="1" applyFont="1" applyFill="1" applyBorder="1" applyAlignment="1">
      <alignment horizontal="center"/>
    </xf>
    <xf numFmtId="165" fontId="0" fillId="0" borderId="16" xfId="0" applyNumberFormat="1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165" fontId="0" fillId="0" borderId="12" xfId="0" applyNumberFormat="1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165" fontId="0" fillId="0" borderId="17" xfId="0" applyNumberFormat="1" applyFont="1" applyFill="1" applyBorder="1" applyAlignment="1">
      <alignment horizontal="center"/>
    </xf>
    <xf numFmtId="165" fontId="0" fillId="0" borderId="18" xfId="0" applyNumberFormat="1" applyFont="1" applyFill="1" applyBorder="1" applyAlignment="1">
      <alignment horizontal="center"/>
    </xf>
    <xf numFmtId="165" fontId="0" fillId="0" borderId="20" xfId="0" applyNumberFormat="1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43" fontId="0" fillId="0" borderId="6" xfId="1" applyFont="1" applyFill="1" applyBorder="1" applyAlignment="1">
      <alignment horizontal="center"/>
    </xf>
    <xf numFmtId="43" fontId="0" fillId="0" borderId="12" xfId="1" applyFont="1" applyFill="1" applyBorder="1" applyAlignment="1">
      <alignment horizontal="center"/>
    </xf>
    <xf numFmtId="165" fontId="0" fillId="0" borderId="19" xfId="0" applyNumberFormat="1" applyFont="1" applyFill="1" applyBorder="1" applyAlignment="1">
      <alignment horizontal="center"/>
    </xf>
    <xf numFmtId="43" fontId="0" fillId="0" borderId="19" xfId="1" applyFont="1" applyFill="1" applyBorder="1" applyAlignment="1">
      <alignment horizontal="center"/>
    </xf>
    <xf numFmtId="43" fontId="0" fillId="0" borderId="16" xfId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165" fontId="0" fillId="0" borderId="9" xfId="0" applyNumberFormat="1" applyFont="1" applyFill="1" applyBorder="1" applyAlignment="1">
      <alignment horizontal="center"/>
    </xf>
    <xf numFmtId="165" fontId="0" fillId="0" borderId="21" xfId="0" applyNumberFormat="1" applyFont="1" applyFill="1" applyBorder="1" applyAlignment="1">
      <alignment horizontal="center"/>
    </xf>
    <xf numFmtId="165" fontId="0" fillId="0" borderId="22" xfId="0" applyNumberFormat="1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/>
    </xf>
    <xf numFmtId="43" fontId="0" fillId="0" borderId="9" xfId="1" applyNumberFormat="1" applyFont="1" applyFill="1" applyBorder="1" applyAlignment="1">
      <alignment horizontal="center"/>
    </xf>
    <xf numFmtId="43" fontId="0" fillId="0" borderId="9" xfId="1" applyFont="1" applyFill="1" applyBorder="1" applyAlignment="1">
      <alignment horizontal="center"/>
    </xf>
    <xf numFmtId="2" fontId="0" fillId="0" borderId="9" xfId="1" applyNumberFormat="1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43" fontId="0" fillId="0" borderId="6" xfId="1" applyNumberFormat="1" applyFont="1" applyFill="1" applyBorder="1" applyAlignment="1">
      <alignment horizontal="center"/>
    </xf>
    <xf numFmtId="2" fontId="0" fillId="0" borderId="6" xfId="1" applyNumberFormat="1" applyFont="1" applyFill="1" applyBorder="1" applyAlignment="1">
      <alignment horizontal="center"/>
    </xf>
    <xf numFmtId="43" fontId="10" fillId="0" borderId="6" xfId="1" applyFont="1" applyFill="1" applyBorder="1" applyAlignment="1">
      <alignment horizontal="center"/>
    </xf>
    <xf numFmtId="164" fontId="0" fillId="0" borderId="12" xfId="0" applyNumberFormat="1" applyFont="1" applyFill="1" applyBorder="1" applyAlignment="1">
      <alignment horizontal="center"/>
    </xf>
    <xf numFmtId="43" fontId="0" fillId="0" borderId="12" xfId="1" applyNumberFormat="1" applyFont="1" applyFill="1" applyBorder="1" applyAlignment="1">
      <alignment horizontal="center"/>
    </xf>
    <xf numFmtId="2" fontId="0" fillId="0" borderId="12" xfId="1" applyNumberFormat="1" applyFont="1" applyFill="1" applyBorder="1" applyAlignment="1">
      <alignment horizontal="center"/>
    </xf>
    <xf numFmtId="164" fontId="0" fillId="0" borderId="16" xfId="0" applyNumberFormat="1" applyFont="1" applyFill="1" applyBorder="1" applyAlignment="1">
      <alignment horizontal="center"/>
    </xf>
    <xf numFmtId="2" fontId="0" fillId="0" borderId="16" xfId="0" applyNumberFormat="1" applyFont="1" applyFill="1" applyBorder="1" applyAlignment="1">
      <alignment horizontal="center"/>
    </xf>
    <xf numFmtId="43" fontId="0" fillId="0" borderId="16" xfId="1" applyNumberFormat="1" applyFont="1" applyFill="1" applyBorder="1" applyAlignment="1">
      <alignment horizontal="center"/>
    </xf>
    <xf numFmtId="2" fontId="0" fillId="0" borderId="16" xfId="1" applyNumberFormat="1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164" fontId="0" fillId="0" borderId="19" xfId="0" applyNumberFormat="1" applyFont="1" applyFill="1" applyBorder="1" applyAlignment="1">
      <alignment horizontal="center"/>
    </xf>
    <xf numFmtId="2" fontId="0" fillId="0" borderId="19" xfId="0" applyNumberFormat="1" applyFont="1" applyFill="1" applyBorder="1" applyAlignment="1">
      <alignment horizontal="center"/>
    </xf>
    <xf numFmtId="43" fontId="0" fillId="0" borderId="19" xfId="1" applyNumberFormat="1" applyFont="1" applyFill="1" applyBorder="1" applyAlignment="1">
      <alignment horizontal="center"/>
    </xf>
    <xf numFmtId="2" fontId="0" fillId="0" borderId="19" xfId="1" applyNumberFormat="1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1" fillId="0" borderId="33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0" xfId="0" applyBorder="1"/>
    <xf numFmtId="0" fontId="3" fillId="2" borderId="35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37" xfId="0" applyNumberForma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16" xfId="0" applyBorder="1"/>
    <xf numFmtId="0" fontId="2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0" borderId="0" xfId="0" applyFont="1" applyBorder="1"/>
    <xf numFmtId="0" fontId="8" fillId="0" borderId="0" xfId="0" applyFont="1" applyFill="1" applyBorder="1"/>
    <xf numFmtId="164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3" fontId="0" fillId="0" borderId="0" xfId="1" applyNumberFormat="1" applyFont="1" applyFill="1" applyBorder="1" applyAlignment="1">
      <alignment horizontal="center"/>
    </xf>
    <xf numFmtId="43" fontId="0" fillId="0" borderId="0" xfId="1" applyFont="1" applyFill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43" fontId="10" fillId="0" borderId="0" xfId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10" fontId="0" fillId="0" borderId="0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85725</xdr:rowOff>
    </xdr:from>
    <xdr:to>
      <xdr:col>5</xdr:col>
      <xdr:colOff>390525</xdr:colOff>
      <xdr:row>1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85725"/>
          <a:ext cx="2971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85725</xdr:rowOff>
    </xdr:from>
    <xdr:to>
      <xdr:col>3</xdr:col>
      <xdr:colOff>609600</xdr:colOff>
      <xdr:row>1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85725"/>
          <a:ext cx="3314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workbookViewId="0">
      <pane ySplit="1" topLeftCell="A2" activePane="bottomLeft" state="frozen"/>
      <selection pane="bottomLeft" activeCell="L11" sqref="L11"/>
    </sheetView>
  </sheetViews>
  <sheetFormatPr defaultRowHeight="15"/>
  <cols>
    <col min="1" max="1" width="12.85546875" bestFit="1" customWidth="1"/>
    <col min="2" max="2" width="7.7109375" bestFit="1" customWidth="1"/>
    <col min="3" max="3" width="10.7109375" hidden="1" customWidth="1"/>
    <col min="4" max="4" width="12.7109375" hidden="1" customWidth="1"/>
    <col min="5" max="5" width="7.7109375" bestFit="1" customWidth="1"/>
    <col min="6" max="6" width="4.85546875" bestFit="1" customWidth="1"/>
    <col min="7" max="7" width="4.42578125" bestFit="1" customWidth="1"/>
    <col min="8" max="8" width="5.7109375" bestFit="1" customWidth="1"/>
    <col min="9" max="9" width="11.140625" hidden="1" customWidth="1"/>
    <col min="10" max="10" width="4.7109375" bestFit="1" customWidth="1"/>
    <col min="11" max="11" width="7.5703125" bestFit="1" customWidth="1"/>
    <col min="12" max="12" width="5.28515625" bestFit="1" customWidth="1"/>
    <col min="13" max="13" width="8" bestFit="1" customWidth="1"/>
    <col min="14" max="14" width="9" bestFit="1" customWidth="1"/>
    <col min="15" max="15" width="5" bestFit="1" customWidth="1"/>
  </cols>
  <sheetData>
    <row r="1" spans="1:17" ht="15.75" thickBot="1">
      <c r="A1" s="112" t="s">
        <v>0</v>
      </c>
      <c r="B1" s="110" t="s">
        <v>801</v>
      </c>
      <c r="C1" s="110" t="s">
        <v>1</v>
      </c>
      <c r="D1" s="110" t="s">
        <v>2</v>
      </c>
      <c r="E1" s="110" t="s">
        <v>3</v>
      </c>
      <c r="F1" s="110" t="s">
        <v>4</v>
      </c>
      <c r="G1" s="110" t="s">
        <v>804</v>
      </c>
      <c r="H1" s="110" t="s">
        <v>5</v>
      </c>
      <c r="I1" s="110" t="s">
        <v>6</v>
      </c>
      <c r="J1" s="110" t="s">
        <v>7</v>
      </c>
      <c r="K1" s="110" t="s">
        <v>806</v>
      </c>
      <c r="L1" s="110" t="s">
        <v>8</v>
      </c>
      <c r="M1" s="110" t="s">
        <v>799</v>
      </c>
      <c r="N1" s="110" t="s">
        <v>800</v>
      </c>
      <c r="O1" s="111" t="s">
        <v>10</v>
      </c>
    </row>
    <row r="2" spans="1:17">
      <c r="A2" s="113" t="s">
        <v>460</v>
      </c>
      <c r="B2" s="114" t="s">
        <v>57</v>
      </c>
      <c r="C2" s="115">
        <v>40155</v>
      </c>
      <c r="D2" s="114" t="s">
        <v>58</v>
      </c>
      <c r="E2" s="114" t="s">
        <v>69</v>
      </c>
      <c r="F2" s="114" t="s">
        <v>9</v>
      </c>
      <c r="G2" s="114">
        <v>53</v>
      </c>
      <c r="H2" s="114" t="s">
        <v>803</v>
      </c>
      <c r="I2" s="114" t="s">
        <v>13</v>
      </c>
      <c r="J2" s="114">
        <v>-90</v>
      </c>
      <c r="K2" s="114">
        <v>0</v>
      </c>
      <c r="L2" s="114">
        <v>120</v>
      </c>
      <c r="M2" s="116">
        <v>414002.5</v>
      </c>
      <c r="N2" s="116">
        <v>7827559</v>
      </c>
      <c r="O2" s="117">
        <v>384.7</v>
      </c>
    </row>
    <row r="3" spans="1:17">
      <c r="A3" s="113" t="s">
        <v>461</v>
      </c>
      <c r="B3" s="114" t="s">
        <v>57</v>
      </c>
      <c r="C3" s="115">
        <v>40137</v>
      </c>
      <c r="D3" s="114" t="s">
        <v>58</v>
      </c>
      <c r="E3" s="114" t="s">
        <v>69</v>
      </c>
      <c r="F3" s="114" t="s">
        <v>9</v>
      </c>
      <c r="G3" s="114">
        <v>53</v>
      </c>
      <c r="H3" s="114" t="s">
        <v>803</v>
      </c>
      <c r="I3" s="114" t="s">
        <v>13</v>
      </c>
      <c r="J3" s="114">
        <v>-85</v>
      </c>
      <c r="K3" s="114">
        <v>300</v>
      </c>
      <c r="L3" s="114">
        <v>100</v>
      </c>
      <c r="M3" s="116">
        <v>414014</v>
      </c>
      <c r="N3" s="116">
        <v>7827540.7999999998</v>
      </c>
      <c r="O3" s="117">
        <v>382.5</v>
      </c>
    </row>
    <row r="4" spans="1:17">
      <c r="A4" s="113" t="s">
        <v>462</v>
      </c>
      <c r="B4" s="114" t="s">
        <v>57</v>
      </c>
      <c r="C4" s="115">
        <v>40138</v>
      </c>
      <c r="D4" s="114" t="s">
        <v>58</v>
      </c>
      <c r="E4" s="114" t="s">
        <v>69</v>
      </c>
      <c r="F4" s="114" t="s">
        <v>9</v>
      </c>
      <c r="G4" s="114">
        <v>53</v>
      </c>
      <c r="H4" s="114" t="s">
        <v>803</v>
      </c>
      <c r="I4" s="114" t="s">
        <v>13</v>
      </c>
      <c r="J4" s="114">
        <v>-90</v>
      </c>
      <c r="K4" s="114">
        <v>90</v>
      </c>
      <c r="L4" s="114">
        <v>64</v>
      </c>
      <c r="M4" s="116">
        <v>414022.40000000002</v>
      </c>
      <c r="N4" s="116">
        <v>7827534.7000000002</v>
      </c>
      <c r="O4" s="117">
        <v>381.5</v>
      </c>
    </row>
    <row r="5" spans="1:17">
      <c r="A5" s="113" t="s">
        <v>463</v>
      </c>
      <c r="B5" s="114" t="s">
        <v>57</v>
      </c>
      <c r="C5" s="115">
        <v>40138</v>
      </c>
      <c r="D5" s="114" t="s">
        <v>58</v>
      </c>
      <c r="E5" s="114" t="s">
        <v>69</v>
      </c>
      <c r="F5" s="114" t="s">
        <v>9</v>
      </c>
      <c r="G5" s="114">
        <v>53</v>
      </c>
      <c r="H5" s="114" t="s">
        <v>803</v>
      </c>
      <c r="I5" s="114" t="s">
        <v>13</v>
      </c>
      <c r="J5" s="114">
        <v>-90</v>
      </c>
      <c r="K5" s="114">
        <v>0</v>
      </c>
      <c r="L5" s="114">
        <v>93</v>
      </c>
      <c r="M5" s="116">
        <v>414030.9</v>
      </c>
      <c r="N5" s="116">
        <v>7827529.7000000002</v>
      </c>
      <c r="O5" s="117">
        <v>381</v>
      </c>
    </row>
    <row r="6" spans="1:17">
      <c r="A6" s="113" t="s">
        <v>464</v>
      </c>
      <c r="B6" s="114" t="s">
        <v>57</v>
      </c>
      <c r="C6" s="115">
        <v>40143</v>
      </c>
      <c r="D6" s="114" t="s">
        <v>58</v>
      </c>
      <c r="E6" s="114" t="s">
        <v>69</v>
      </c>
      <c r="F6" s="114" t="s">
        <v>9</v>
      </c>
      <c r="G6" s="114">
        <v>53</v>
      </c>
      <c r="H6" s="114" t="s">
        <v>803</v>
      </c>
      <c r="I6" s="114" t="s">
        <v>13</v>
      </c>
      <c r="J6" s="114">
        <v>-90</v>
      </c>
      <c r="K6" s="114">
        <v>0</v>
      </c>
      <c r="L6" s="114">
        <v>108</v>
      </c>
      <c r="M6" s="116">
        <v>414065</v>
      </c>
      <c r="N6" s="116">
        <v>7827554.9000000004</v>
      </c>
      <c r="O6" s="117">
        <v>383.9</v>
      </c>
    </row>
    <row r="7" spans="1:17">
      <c r="A7" s="113" t="s">
        <v>465</v>
      </c>
      <c r="B7" s="114" t="s">
        <v>57</v>
      </c>
      <c r="C7" s="115">
        <v>40151</v>
      </c>
      <c r="D7" s="114" t="s">
        <v>58</v>
      </c>
      <c r="E7" s="114" t="s">
        <v>69</v>
      </c>
      <c r="F7" s="114" t="s">
        <v>9</v>
      </c>
      <c r="G7" s="114">
        <v>53</v>
      </c>
      <c r="H7" s="114" t="s">
        <v>803</v>
      </c>
      <c r="I7" s="114" t="s">
        <v>13</v>
      </c>
      <c r="J7" s="114">
        <v>-85</v>
      </c>
      <c r="K7" s="114">
        <v>60</v>
      </c>
      <c r="L7" s="114">
        <v>150</v>
      </c>
      <c r="M7" s="116">
        <v>414095.4</v>
      </c>
      <c r="N7" s="116">
        <v>7827574.7000000002</v>
      </c>
      <c r="O7" s="117">
        <v>384.2</v>
      </c>
    </row>
    <row r="8" spans="1:17">
      <c r="A8" s="113" t="s">
        <v>466</v>
      </c>
      <c r="B8" s="114" t="s">
        <v>57</v>
      </c>
      <c r="C8" s="115">
        <v>40153</v>
      </c>
      <c r="D8" s="114" t="s">
        <v>58</v>
      </c>
      <c r="E8" s="114" t="s">
        <v>69</v>
      </c>
      <c r="F8" s="114" t="s">
        <v>9</v>
      </c>
      <c r="G8" s="114">
        <v>53</v>
      </c>
      <c r="H8" s="114" t="s">
        <v>803</v>
      </c>
      <c r="I8" s="114" t="s">
        <v>13</v>
      </c>
      <c r="J8" s="114">
        <v>-90</v>
      </c>
      <c r="K8" s="114">
        <v>0</v>
      </c>
      <c r="L8" s="114">
        <v>140</v>
      </c>
      <c r="M8" s="116">
        <v>414256.6</v>
      </c>
      <c r="N8" s="116">
        <v>7827559.4000000004</v>
      </c>
      <c r="O8" s="117">
        <v>384.3</v>
      </c>
      <c r="P8" s="5"/>
      <c r="Q8" s="5"/>
    </row>
    <row r="9" spans="1:17" ht="15.75" thickBot="1">
      <c r="A9" s="118" t="s">
        <v>467</v>
      </c>
      <c r="B9" s="119" t="s">
        <v>57</v>
      </c>
      <c r="C9" s="120">
        <v>40148</v>
      </c>
      <c r="D9" s="119" t="s">
        <v>58</v>
      </c>
      <c r="E9" s="119" t="s">
        <v>69</v>
      </c>
      <c r="F9" s="119" t="s">
        <v>9</v>
      </c>
      <c r="G9" s="119">
        <v>53</v>
      </c>
      <c r="H9" s="119" t="s">
        <v>803</v>
      </c>
      <c r="I9" s="119" t="s">
        <v>13</v>
      </c>
      <c r="J9" s="119">
        <v>-90</v>
      </c>
      <c r="K9" s="119">
        <v>0</v>
      </c>
      <c r="L9" s="119">
        <v>120</v>
      </c>
      <c r="M9" s="121">
        <v>414297.7</v>
      </c>
      <c r="N9" s="121">
        <v>7827538.2000000002</v>
      </c>
      <c r="O9" s="122">
        <v>387.2</v>
      </c>
      <c r="P9" s="5"/>
      <c r="Q9" s="5"/>
    </row>
    <row r="10" spans="1:17">
      <c r="A10" s="5"/>
      <c r="B10" s="5"/>
      <c r="C10" s="6"/>
      <c r="D10" s="5"/>
      <c r="E10" s="5"/>
      <c r="F10" s="5"/>
      <c r="G10" s="5"/>
      <c r="H10" s="5"/>
      <c r="I10" s="5"/>
      <c r="J10" s="5"/>
      <c r="K10" s="5"/>
      <c r="L10" s="5"/>
      <c r="M10" s="103"/>
      <c r="N10" s="103"/>
      <c r="O10" s="103"/>
    </row>
    <row r="11" spans="1:17">
      <c r="A11" s="5"/>
      <c r="B11" s="5"/>
      <c r="C11" s="6" t="s">
        <v>15</v>
      </c>
      <c r="D11" s="5">
        <v>10</v>
      </c>
      <c r="E11" s="5"/>
      <c r="F11" s="5"/>
      <c r="G11" s="5"/>
      <c r="H11" s="5"/>
      <c r="I11" s="5"/>
      <c r="J11" s="5"/>
      <c r="K11" s="5"/>
      <c r="L11" s="5">
        <f>SUM(L2:L10)</f>
        <v>895</v>
      </c>
      <c r="M11" s="5"/>
      <c r="N11" s="5"/>
      <c r="O11" s="5"/>
    </row>
    <row r="12" spans="1:17">
      <c r="A12" s="5"/>
      <c r="B12" s="5"/>
      <c r="C12" s="6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7">
      <c r="A13" s="5"/>
      <c r="B13" s="5"/>
      <c r="C13" s="6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</sheetData>
  <sortState ref="A2:O11">
    <sortCondition ref="A2:A11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"/>
  <sheetViews>
    <sheetView workbookViewId="0">
      <selection activeCell="G5" sqref="G5"/>
    </sheetView>
  </sheetViews>
  <sheetFormatPr defaultRowHeight="15"/>
  <cols>
    <col min="1" max="1" width="11.85546875" bestFit="1" customWidth="1"/>
    <col min="2" max="2" width="12.7109375" bestFit="1" customWidth="1"/>
  </cols>
  <sheetData>
    <row r="1" spans="1:5" ht="18.75" customHeight="1">
      <c r="A1" s="126" t="s">
        <v>0</v>
      </c>
      <c r="B1" s="127" t="s">
        <v>805</v>
      </c>
      <c r="C1" s="127" t="s">
        <v>7</v>
      </c>
      <c r="D1" s="127" t="s">
        <v>70</v>
      </c>
      <c r="E1" s="127" t="s">
        <v>806</v>
      </c>
    </row>
    <row r="2" spans="1:5">
      <c r="A2" s="5" t="s">
        <v>460</v>
      </c>
      <c r="B2" s="37">
        <v>0</v>
      </c>
      <c r="C2" s="123">
        <v>-90</v>
      </c>
      <c r="D2" s="124">
        <v>0</v>
      </c>
      <c r="E2" s="125">
        <v>4.7</v>
      </c>
    </row>
    <row r="3" spans="1:5">
      <c r="A3" s="5" t="s">
        <v>460</v>
      </c>
      <c r="B3" s="7">
        <v>60</v>
      </c>
      <c r="C3" s="8">
        <v>-87.7</v>
      </c>
      <c r="D3" s="25">
        <v>343.5</v>
      </c>
      <c r="E3" s="19">
        <v>4.7</v>
      </c>
    </row>
    <row r="4" spans="1:5">
      <c r="A4" s="5" t="s">
        <v>460</v>
      </c>
      <c r="B4" s="7">
        <v>120</v>
      </c>
      <c r="C4" s="8">
        <v>-84.5</v>
      </c>
      <c r="D4" s="25">
        <v>188.4</v>
      </c>
      <c r="E4" s="19">
        <v>4.7</v>
      </c>
    </row>
    <row r="5" spans="1:5">
      <c r="A5" s="5" t="s">
        <v>461</v>
      </c>
      <c r="B5" s="7">
        <v>0</v>
      </c>
      <c r="C5" s="8">
        <v>-85</v>
      </c>
      <c r="D5" s="25">
        <v>300</v>
      </c>
      <c r="E5" s="19">
        <v>4.7</v>
      </c>
    </row>
    <row r="6" spans="1:5">
      <c r="A6" s="5" t="s">
        <v>461</v>
      </c>
      <c r="B6" s="7">
        <v>42</v>
      </c>
      <c r="C6" s="8">
        <v>-82</v>
      </c>
      <c r="D6" s="25">
        <v>275.2</v>
      </c>
      <c r="E6" s="19">
        <v>4.7</v>
      </c>
    </row>
    <row r="7" spans="1:5">
      <c r="A7" s="5" t="s">
        <v>461</v>
      </c>
      <c r="B7" s="7">
        <v>82</v>
      </c>
      <c r="C7" s="8">
        <v>-80.900000000000006</v>
      </c>
      <c r="D7" s="25">
        <v>245</v>
      </c>
      <c r="E7" s="19">
        <v>4.7</v>
      </c>
    </row>
    <row r="8" spans="1:5">
      <c r="A8" s="5" t="s">
        <v>462</v>
      </c>
      <c r="B8" s="7">
        <v>0</v>
      </c>
      <c r="C8" s="8">
        <v>-86</v>
      </c>
      <c r="D8" s="25">
        <v>270</v>
      </c>
      <c r="E8" s="19">
        <v>4.7</v>
      </c>
    </row>
    <row r="9" spans="1:5">
      <c r="A9" s="5" t="s">
        <v>462</v>
      </c>
      <c r="B9" s="7">
        <v>33</v>
      </c>
      <c r="C9" s="8">
        <v>-85</v>
      </c>
      <c r="D9" s="25">
        <v>273.8</v>
      </c>
      <c r="E9" s="19">
        <v>4.7</v>
      </c>
    </row>
    <row r="10" spans="1:5">
      <c r="A10" s="9" t="s">
        <v>462</v>
      </c>
      <c r="B10" s="7">
        <v>63</v>
      </c>
      <c r="C10" s="8">
        <v>-85</v>
      </c>
      <c r="D10" s="25">
        <v>252.5</v>
      </c>
      <c r="E10" s="19">
        <v>4.7</v>
      </c>
    </row>
    <row r="11" spans="1:5">
      <c r="A11" s="9" t="s">
        <v>463</v>
      </c>
      <c r="B11" s="7">
        <v>0</v>
      </c>
      <c r="C11" s="8">
        <v>-90</v>
      </c>
      <c r="D11" s="25">
        <v>0</v>
      </c>
      <c r="E11" s="19">
        <v>4.7</v>
      </c>
    </row>
    <row r="12" spans="1:5">
      <c r="A12" s="5" t="s">
        <v>463</v>
      </c>
      <c r="B12" s="7">
        <v>53</v>
      </c>
      <c r="C12" s="8">
        <v>-86.9</v>
      </c>
      <c r="D12" s="25">
        <v>222.7</v>
      </c>
      <c r="E12" s="19">
        <v>4.7</v>
      </c>
    </row>
    <row r="13" spans="1:5">
      <c r="A13" s="5" t="s">
        <v>463</v>
      </c>
      <c r="B13" s="7">
        <v>93</v>
      </c>
      <c r="C13" s="8">
        <v>-86.9</v>
      </c>
      <c r="D13" s="25">
        <v>51.6</v>
      </c>
      <c r="E13" s="19">
        <v>4.7</v>
      </c>
    </row>
    <row r="14" spans="1:5">
      <c r="A14" s="5" t="s">
        <v>464</v>
      </c>
      <c r="B14" s="7">
        <v>0</v>
      </c>
      <c r="C14" s="8">
        <v>-90</v>
      </c>
      <c r="D14" s="25">
        <v>0</v>
      </c>
      <c r="E14" s="19">
        <v>4.7</v>
      </c>
    </row>
    <row r="15" spans="1:5">
      <c r="A15" s="5" t="s">
        <v>464</v>
      </c>
      <c r="B15" s="7">
        <v>45</v>
      </c>
      <c r="C15" s="8">
        <v>-87.5</v>
      </c>
      <c r="D15" s="25">
        <v>183.4</v>
      </c>
      <c r="E15" s="19">
        <v>4.7</v>
      </c>
    </row>
    <row r="16" spans="1:5">
      <c r="A16" s="5" t="s">
        <v>464</v>
      </c>
      <c r="B16" s="7">
        <v>87</v>
      </c>
      <c r="C16" s="8">
        <v>-87.2</v>
      </c>
      <c r="D16" s="25">
        <v>272.3</v>
      </c>
      <c r="E16" s="19">
        <v>4.7</v>
      </c>
    </row>
    <row r="17" spans="1:5">
      <c r="A17" s="5" t="s">
        <v>465</v>
      </c>
      <c r="B17" s="22">
        <v>0</v>
      </c>
      <c r="C17" s="24">
        <v>-87</v>
      </c>
      <c r="D17" s="26">
        <v>60</v>
      </c>
      <c r="E17" s="19">
        <v>241</v>
      </c>
    </row>
    <row r="18" spans="1:5">
      <c r="A18" s="5" t="s">
        <v>465</v>
      </c>
      <c r="B18" s="7">
        <v>60</v>
      </c>
      <c r="C18" s="8">
        <v>-80.400000000000006</v>
      </c>
      <c r="D18" s="25">
        <v>203</v>
      </c>
      <c r="E18" s="19">
        <v>203</v>
      </c>
    </row>
    <row r="19" spans="1:5">
      <c r="A19" s="5" t="s">
        <v>465</v>
      </c>
      <c r="B19" s="7">
        <v>100</v>
      </c>
      <c r="C19" s="8">
        <v>-81.5</v>
      </c>
      <c r="D19" s="25">
        <v>204</v>
      </c>
      <c r="E19" s="19">
        <v>204</v>
      </c>
    </row>
    <row r="20" spans="1:5">
      <c r="A20" s="5" t="s">
        <v>465</v>
      </c>
      <c r="B20" s="7">
        <v>141</v>
      </c>
      <c r="C20" s="8">
        <v>-77.400000000000006</v>
      </c>
      <c r="D20" s="25">
        <v>204</v>
      </c>
      <c r="E20" s="19">
        <v>204</v>
      </c>
    </row>
    <row r="21" spans="1:5">
      <c r="A21" s="5" t="s">
        <v>466</v>
      </c>
      <c r="B21" s="7">
        <v>0</v>
      </c>
      <c r="C21" s="8">
        <v>-90</v>
      </c>
      <c r="D21" s="25">
        <v>0</v>
      </c>
      <c r="E21" s="19">
        <v>4.7</v>
      </c>
    </row>
    <row r="22" spans="1:5">
      <c r="A22" s="5" t="s">
        <v>466</v>
      </c>
      <c r="B22" s="7">
        <v>66</v>
      </c>
      <c r="C22" s="8">
        <v>-83.4</v>
      </c>
      <c r="D22" s="25">
        <v>331.3</v>
      </c>
      <c r="E22" s="19">
        <v>60</v>
      </c>
    </row>
    <row r="23" spans="1:5">
      <c r="A23" s="5" t="s">
        <v>466</v>
      </c>
      <c r="B23" s="7">
        <v>126</v>
      </c>
      <c r="C23" s="8">
        <v>-66.599999999999994</v>
      </c>
      <c r="D23" s="25">
        <v>184.4</v>
      </c>
      <c r="E23" s="19">
        <v>60</v>
      </c>
    </row>
    <row r="24" spans="1:5">
      <c r="A24" s="5" t="s">
        <v>467</v>
      </c>
      <c r="B24" s="7">
        <v>0</v>
      </c>
      <c r="C24" s="8">
        <v>-90</v>
      </c>
      <c r="D24" s="25">
        <v>0</v>
      </c>
      <c r="E24" s="19">
        <v>4.7</v>
      </c>
    </row>
    <row r="25" spans="1:5">
      <c r="A25" s="5" t="s">
        <v>467</v>
      </c>
      <c r="B25" s="7">
        <v>60</v>
      </c>
      <c r="C25" s="8">
        <v>-86.5</v>
      </c>
      <c r="D25" s="25">
        <v>262.7</v>
      </c>
      <c r="E25" s="19">
        <v>4.7</v>
      </c>
    </row>
    <row r="26" spans="1:5">
      <c r="A26" s="5" t="s">
        <v>467</v>
      </c>
      <c r="B26" s="7">
        <v>120</v>
      </c>
      <c r="C26" s="8">
        <v>-74.900000000000006</v>
      </c>
      <c r="D26" s="25">
        <v>186.6</v>
      </c>
      <c r="E26" s="19">
        <v>4.7</v>
      </c>
    </row>
  </sheetData>
  <sortState ref="A2:E32">
    <sortCondition ref="A2:A32"/>
    <sortCondition ref="B2:B32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433"/>
  <sheetViews>
    <sheetView workbookViewId="0">
      <selection activeCell="N3" sqref="N3"/>
    </sheetView>
  </sheetViews>
  <sheetFormatPr defaultRowHeight="15"/>
  <cols>
    <col min="1" max="1" width="11.85546875" bestFit="1" customWidth="1"/>
    <col min="3" max="3" width="10.7109375" bestFit="1" customWidth="1"/>
    <col min="4" max="4" width="12.7109375" customWidth="1"/>
    <col min="5" max="5" width="11.28515625" bestFit="1" customWidth="1"/>
    <col min="6" max="6" width="12.5703125" customWidth="1"/>
    <col min="7" max="7" width="11.140625" customWidth="1"/>
    <col min="8" max="8" width="11.85546875" customWidth="1"/>
    <col min="9" max="9" width="9.140625" customWidth="1"/>
    <col min="10" max="14" width="10.140625" customWidth="1"/>
    <col min="15" max="23" width="9.140625" customWidth="1"/>
    <col min="25" max="25" width="11" customWidth="1"/>
  </cols>
  <sheetData>
    <row r="1" spans="1:25" ht="15.75" thickBo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8"/>
      <c r="Y1" s="28"/>
    </row>
    <row r="2" spans="1:25" ht="15.75" thickBot="1">
      <c r="A2" s="27"/>
      <c r="B2" s="27"/>
      <c r="C2" s="27"/>
      <c r="D2" s="27"/>
      <c r="E2" s="28"/>
      <c r="F2" s="28"/>
      <c r="G2" s="75" t="s">
        <v>717</v>
      </c>
      <c r="H2" s="76" t="s">
        <v>718</v>
      </c>
      <c r="I2" s="76" t="s">
        <v>719</v>
      </c>
      <c r="J2" s="76" t="s">
        <v>720</v>
      </c>
      <c r="K2" s="76" t="s">
        <v>148</v>
      </c>
      <c r="L2" s="76" t="s">
        <v>11</v>
      </c>
      <c r="M2" s="76" t="s">
        <v>721</v>
      </c>
      <c r="N2" s="76" t="s">
        <v>722</v>
      </c>
      <c r="O2" s="76" t="s">
        <v>723</v>
      </c>
      <c r="P2" s="76" t="s">
        <v>724</v>
      </c>
      <c r="Q2" s="76" t="s">
        <v>725</v>
      </c>
      <c r="R2" s="76" t="s">
        <v>148</v>
      </c>
      <c r="S2" s="76" t="s">
        <v>722</v>
      </c>
      <c r="T2" s="76" t="s">
        <v>725</v>
      </c>
      <c r="U2" s="76" t="s">
        <v>726</v>
      </c>
      <c r="V2" s="76" t="s">
        <v>746</v>
      </c>
      <c r="W2" s="31" t="s">
        <v>12</v>
      </c>
      <c r="X2" s="27"/>
      <c r="Y2" s="27"/>
    </row>
    <row r="3" spans="1:25">
      <c r="A3" s="27"/>
      <c r="B3" s="27"/>
      <c r="C3" s="27"/>
      <c r="D3" s="27"/>
      <c r="E3" s="27"/>
      <c r="F3" s="27"/>
      <c r="G3" s="77" t="s">
        <v>727</v>
      </c>
      <c r="H3" s="78" t="s">
        <v>727</v>
      </c>
      <c r="I3" s="78" t="s">
        <v>727</v>
      </c>
      <c r="J3" s="78" t="s">
        <v>727</v>
      </c>
      <c r="K3" s="78" t="s">
        <v>727</v>
      </c>
      <c r="L3" s="78" t="s">
        <v>727</v>
      </c>
      <c r="M3" s="78" t="s">
        <v>727</v>
      </c>
      <c r="N3" s="78" t="s">
        <v>727</v>
      </c>
      <c r="O3" s="78" t="s">
        <v>727</v>
      </c>
      <c r="P3" s="78" t="s">
        <v>727</v>
      </c>
      <c r="Q3" s="78" t="s">
        <v>727</v>
      </c>
      <c r="R3" s="78" t="s">
        <v>21</v>
      </c>
      <c r="S3" s="78" t="s">
        <v>22</v>
      </c>
      <c r="T3" s="78" t="s">
        <v>23</v>
      </c>
      <c r="U3" s="78" t="s">
        <v>20</v>
      </c>
      <c r="V3" s="78" t="s">
        <v>20</v>
      </c>
      <c r="W3" s="41" t="s">
        <v>24</v>
      </c>
      <c r="X3" s="12"/>
      <c r="Y3" s="13"/>
    </row>
    <row r="4" spans="1:25" ht="15.75">
      <c r="A4" s="27"/>
      <c r="B4" s="27"/>
      <c r="C4" s="32" t="s">
        <v>802</v>
      </c>
      <c r="D4" s="27"/>
      <c r="E4" s="27"/>
      <c r="F4" s="27"/>
      <c r="G4" s="77" t="s">
        <v>25</v>
      </c>
      <c r="H4" s="79" t="s">
        <v>25</v>
      </c>
      <c r="I4" s="79" t="s">
        <v>25</v>
      </c>
      <c r="J4" s="79" t="s">
        <v>25</v>
      </c>
      <c r="K4" s="79" t="s">
        <v>25</v>
      </c>
      <c r="L4" s="79" t="s">
        <v>26</v>
      </c>
      <c r="M4" s="79" t="s">
        <v>25</v>
      </c>
      <c r="N4" s="79" t="s">
        <v>25</v>
      </c>
      <c r="O4" s="79" t="s">
        <v>25</v>
      </c>
      <c r="P4" s="79" t="s">
        <v>25</v>
      </c>
      <c r="Q4" s="79" t="s">
        <v>25</v>
      </c>
      <c r="R4" s="79" t="s">
        <v>26</v>
      </c>
      <c r="S4" s="79" t="s">
        <v>26</v>
      </c>
      <c r="T4" s="79" t="s">
        <v>26</v>
      </c>
      <c r="U4" s="79" t="s">
        <v>25</v>
      </c>
      <c r="V4" s="79" t="s">
        <v>25</v>
      </c>
      <c r="W4" s="38" t="s">
        <v>27</v>
      </c>
      <c r="X4" s="12"/>
      <c r="Y4" s="13"/>
    </row>
    <row r="5" spans="1:25" ht="15.75" thickBot="1">
      <c r="A5" s="27"/>
      <c r="B5" s="27"/>
      <c r="C5" s="27"/>
      <c r="D5" s="27"/>
      <c r="E5" s="27"/>
      <c r="F5" s="28"/>
      <c r="G5" s="61">
        <v>0.2</v>
      </c>
      <c r="H5" s="55">
        <v>2</v>
      </c>
      <c r="I5" s="15">
        <v>2</v>
      </c>
      <c r="J5" s="15">
        <v>1</v>
      </c>
      <c r="K5" s="15">
        <v>1</v>
      </c>
      <c r="L5" s="60">
        <v>0.01</v>
      </c>
      <c r="M5" s="15">
        <v>1</v>
      </c>
      <c r="N5" s="15">
        <v>2</v>
      </c>
      <c r="O5" s="15">
        <v>2</v>
      </c>
      <c r="P5" s="15">
        <v>10</v>
      </c>
      <c r="Q5" s="15">
        <v>2</v>
      </c>
      <c r="R5" s="15">
        <v>0.01</v>
      </c>
      <c r="S5" s="15">
        <v>0.01</v>
      </c>
      <c r="T5" s="15">
        <v>0.01</v>
      </c>
      <c r="U5" s="15">
        <v>0.01</v>
      </c>
      <c r="V5" s="15">
        <v>0.01</v>
      </c>
      <c r="W5" s="48" t="s">
        <v>28</v>
      </c>
      <c r="X5" s="33"/>
      <c r="Y5" s="34"/>
    </row>
    <row r="6" spans="1:25" ht="15.75" thickBot="1">
      <c r="A6" s="43" t="s">
        <v>0</v>
      </c>
      <c r="B6" s="43" t="s">
        <v>791</v>
      </c>
      <c r="C6" s="43" t="s">
        <v>792</v>
      </c>
      <c r="D6" s="43" t="s">
        <v>793</v>
      </c>
      <c r="E6" s="43" t="s">
        <v>17</v>
      </c>
      <c r="F6" s="43" t="s">
        <v>795</v>
      </c>
      <c r="G6" s="62">
        <v>0.1</v>
      </c>
      <c r="H6" s="35">
        <v>1</v>
      </c>
      <c r="I6" s="35">
        <v>1</v>
      </c>
      <c r="J6" s="35">
        <v>1</v>
      </c>
      <c r="K6" s="35">
        <v>1</v>
      </c>
      <c r="L6" s="63">
        <v>0.01</v>
      </c>
      <c r="M6" s="35">
        <v>1</v>
      </c>
      <c r="N6" s="35">
        <v>1</v>
      </c>
      <c r="O6" s="35">
        <v>1</v>
      </c>
      <c r="P6" s="35">
        <v>10</v>
      </c>
      <c r="Q6" s="35">
        <v>1</v>
      </c>
      <c r="R6" s="35">
        <v>0.01</v>
      </c>
      <c r="S6" s="35">
        <v>0.01</v>
      </c>
      <c r="T6" s="35">
        <v>0.01</v>
      </c>
      <c r="U6" s="35">
        <v>0.01</v>
      </c>
      <c r="V6" s="35">
        <v>0.01</v>
      </c>
      <c r="W6" s="50" t="s">
        <v>29</v>
      </c>
      <c r="X6" s="44" t="s">
        <v>56</v>
      </c>
      <c r="Y6" s="45" t="s">
        <v>55</v>
      </c>
    </row>
    <row r="7" spans="1:25">
      <c r="A7" s="15" t="s">
        <v>460</v>
      </c>
      <c r="B7" s="15">
        <v>0</v>
      </c>
      <c r="C7" s="15">
        <v>3</v>
      </c>
      <c r="D7" s="15">
        <v>3</v>
      </c>
      <c r="E7" s="46" t="s">
        <v>599</v>
      </c>
      <c r="F7" s="53" t="s">
        <v>480</v>
      </c>
      <c r="G7" s="86">
        <v>0.2</v>
      </c>
      <c r="H7" s="15" t="s">
        <v>729</v>
      </c>
      <c r="I7" s="15">
        <v>1</v>
      </c>
      <c r="J7" s="15" t="s">
        <v>729</v>
      </c>
      <c r="K7" s="15">
        <v>33</v>
      </c>
      <c r="L7" s="60">
        <v>3.21</v>
      </c>
      <c r="M7" s="15" t="s">
        <v>736</v>
      </c>
      <c r="N7" s="15">
        <v>7</v>
      </c>
      <c r="O7" s="15" t="s">
        <v>729</v>
      </c>
      <c r="P7" s="15" t="s">
        <v>730</v>
      </c>
      <c r="Q7" s="15">
        <v>87</v>
      </c>
      <c r="R7" s="60"/>
      <c r="S7" s="87"/>
      <c r="T7" s="64"/>
      <c r="U7" s="88" t="s">
        <v>731</v>
      </c>
      <c r="V7" s="64"/>
      <c r="W7" s="15" t="s">
        <v>14</v>
      </c>
      <c r="X7" s="15">
        <v>243856</v>
      </c>
      <c r="Y7" s="48" t="s">
        <v>771</v>
      </c>
    </row>
    <row r="8" spans="1:25">
      <c r="A8" s="15" t="s">
        <v>460</v>
      </c>
      <c r="B8" s="15">
        <v>3</v>
      </c>
      <c r="C8" s="15">
        <v>6</v>
      </c>
      <c r="D8" s="15">
        <v>3</v>
      </c>
      <c r="E8" s="46" t="s">
        <v>600</v>
      </c>
      <c r="F8" s="53" t="s">
        <v>480</v>
      </c>
      <c r="G8" s="86">
        <v>0.2</v>
      </c>
      <c r="H8" s="15" t="s">
        <v>729</v>
      </c>
      <c r="I8" s="15">
        <v>1</v>
      </c>
      <c r="J8" s="15">
        <v>3</v>
      </c>
      <c r="K8" s="15">
        <v>42</v>
      </c>
      <c r="L8" s="60">
        <v>3.04</v>
      </c>
      <c r="M8" s="15" t="s">
        <v>736</v>
      </c>
      <c r="N8" s="15">
        <v>13</v>
      </c>
      <c r="O8" s="15" t="s">
        <v>729</v>
      </c>
      <c r="P8" s="15" t="s">
        <v>730</v>
      </c>
      <c r="Q8" s="15">
        <v>56</v>
      </c>
      <c r="R8" s="60"/>
      <c r="S8" s="87"/>
      <c r="T8" s="64"/>
      <c r="U8" s="88" t="s">
        <v>731</v>
      </c>
      <c r="V8" s="64"/>
      <c r="W8" s="15" t="s">
        <v>14</v>
      </c>
      <c r="X8" s="15">
        <v>243856</v>
      </c>
      <c r="Y8" s="48" t="s">
        <v>771</v>
      </c>
    </row>
    <row r="9" spans="1:25">
      <c r="A9" s="15" t="s">
        <v>460</v>
      </c>
      <c r="B9" s="15">
        <v>6</v>
      </c>
      <c r="C9" s="15">
        <v>9</v>
      </c>
      <c r="D9" s="15">
        <v>3</v>
      </c>
      <c r="E9" s="46" t="s">
        <v>601</v>
      </c>
      <c r="F9" s="53" t="s">
        <v>480</v>
      </c>
      <c r="G9" s="86">
        <v>0.4</v>
      </c>
      <c r="H9" s="15" t="s">
        <v>729</v>
      </c>
      <c r="I9" s="15">
        <v>2</v>
      </c>
      <c r="J9" s="15">
        <v>2</v>
      </c>
      <c r="K9" s="15">
        <v>44</v>
      </c>
      <c r="L9" s="60">
        <v>3.07</v>
      </c>
      <c r="M9" s="15" t="s">
        <v>736</v>
      </c>
      <c r="N9" s="15">
        <v>36</v>
      </c>
      <c r="O9" s="15" t="s">
        <v>729</v>
      </c>
      <c r="P9" s="15" t="s">
        <v>730</v>
      </c>
      <c r="Q9" s="15">
        <v>50</v>
      </c>
      <c r="R9" s="60"/>
      <c r="S9" s="87"/>
      <c r="T9" s="64"/>
      <c r="U9" s="88" t="s">
        <v>731</v>
      </c>
      <c r="V9" s="64"/>
      <c r="W9" s="15" t="s">
        <v>14</v>
      </c>
      <c r="X9" s="15">
        <v>243856</v>
      </c>
      <c r="Y9" s="48" t="s">
        <v>771</v>
      </c>
    </row>
    <row r="10" spans="1:25">
      <c r="A10" s="15" t="s">
        <v>460</v>
      </c>
      <c r="B10" s="15">
        <v>9</v>
      </c>
      <c r="C10" s="15">
        <v>12</v>
      </c>
      <c r="D10" s="15">
        <v>3</v>
      </c>
      <c r="E10" s="46" t="s">
        <v>602</v>
      </c>
      <c r="F10" s="53" t="s">
        <v>480</v>
      </c>
      <c r="G10" s="86">
        <v>0.3</v>
      </c>
      <c r="H10" s="15">
        <v>2</v>
      </c>
      <c r="I10" s="15">
        <v>1</v>
      </c>
      <c r="J10" s="15" t="s">
        <v>729</v>
      </c>
      <c r="K10" s="15">
        <v>17</v>
      </c>
      <c r="L10" s="60">
        <v>2.8</v>
      </c>
      <c r="M10" s="15">
        <v>1</v>
      </c>
      <c r="N10" s="15">
        <v>6</v>
      </c>
      <c r="O10" s="15" t="s">
        <v>729</v>
      </c>
      <c r="P10" s="15" t="s">
        <v>730</v>
      </c>
      <c r="Q10" s="15">
        <v>23</v>
      </c>
      <c r="R10" s="60"/>
      <c r="S10" s="87"/>
      <c r="T10" s="64"/>
      <c r="U10" s="88" t="s">
        <v>731</v>
      </c>
      <c r="V10" s="64"/>
      <c r="W10" s="15" t="s">
        <v>14</v>
      </c>
      <c r="X10" s="15">
        <v>243856</v>
      </c>
      <c r="Y10" s="48" t="s">
        <v>771</v>
      </c>
    </row>
    <row r="11" spans="1:25">
      <c r="A11" s="15" t="s">
        <v>460</v>
      </c>
      <c r="B11" s="15">
        <v>12</v>
      </c>
      <c r="C11" s="15">
        <v>15</v>
      </c>
      <c r="D11" s="15">
        <v>3</v>
      </c>
      <c r="E11" s="46" t="s">
        <v>603</v>
      </c>
      <c r="F11" s="53" t="s">
        <v>480</v>
      </c>
      <c r="G11" s="86">
        <v>0.3</v>
      </c>
      <c r="H11" s="15" t="s">
        <v>729</v>
      </c>
      <c r="I11" s="15" t="s">
        <v>736</v>
      </c>
      <c r="J11" s="15">
        <v>2</v>
      </c>
      <c r="K11" s="15">
        <v>22</v>
      </c>
      <c r="L11" s="60">
        <v>2.83</v>
      </c>
      <c r="M11" s="15">
        <v>2</v>
      </c>
      <c r="N11" s="15">
        <v>4</v>
      </c>
      <c r="O11" s="15" t="s">
        <v>729</v>
      </c>
      <c r="P11" s="15" t="s">
        <v>730</v>
      </c>
      <c r="Q11" s="15">
        <v>46</v>
      </c>
      <c r="R11" s="60"/>
      <c r="S11" s="87"/>
      <c r="T11" s="64"/>
      <c r="U11" s="88" t="s">
        <v>731</v>
      </c>
      <c r="V11" s="64"/>
      <c r="W11" s="15" t="s">
        <v>14</v>
      </c>
      <c r="X11" s="15">
        <v>243856</v>
      </c>
      <c r="Y11" s="48" t="s">
        <v>771</v>
      </c>
    </row>
    <row r="12" spans="1:25">
      <c r="A12" s="15" t="s">
        <v>460</v>
      </c>
      <c r="B12" s="15">
        <v>15</v>
      </c>
      <c r="C12" s="15">
        <v>18</v>
      </c>
      <c r="D12" s="15">
        <v>3</v>
      </c>
      <c r="E12" s="46" t="s">
        <v>604</v>
      </c>
      <c r="F12" s="53" t="s">
        <v>480</v>
      </c>
      <c r="G12" s="86">
        <v>0.2</v>
      </c>
      <c r="H12" s="15">
        <v>2</v>
      </c>
      <c r="I12" s="15">
        <v>1</v>
      </c>
      <c r="J12" s="15" t="s">
        <v>729</v>
      </c>
      <c r="K12" s="15">
        <v>25</v>
      </c>
      <c r="L12" s="60">
        <v>2.85</v>
      </c>
      <c r="M12" s="15">
        <v>2</v>
      </c>
      <c r="N12" s="15">
        <v>3</v>
      </c>
      <c r="O12" s="15" t="s">
        <v>729</v>
      </c>
      <c r="P12" s="15" t="s">
        <v>730</v>
      </c>
      <c r="Q12" s="15">
        <v>38</v>
      </c>
      <c r="R12" s="60"/>
      <c r="S12" s="87"/>
      <c r="T12" s="64"/>
      <c r="U12" s="88" t="s">
        <v>731</v>
      </c>
      <c r="V12" s="64"/>
      <c r="W12" s="15" t="s">
        <v>14</v>
      </c>
      <c r="X12" s="15">
        <v>243856</v>
      </c>
      <c r="Y12" s="48" t="s">
        <v>771</v>
      </c>
    </row>
    <row r="13" spans="1:25">
      <c r="A13" s="15" t="s">
        <v>460</v>
      </c>
      <c r="B13" s="15">
        <v>18</v>
      </c>
      <c r="C13" s="15">
        <v>21</v>
      </c>
      <c r="D13" s="15">
        <v>3</v>
      </c>
      <c r="E13" s="46" t="s">
        <v>605</v>
      </c>
      <c r="F13" s="53" t="s">
        <v>480</v>
      </c>
      <c r="G13" s="86">
        <v>0.3</v>
      </c>
      <c r="H13" s="15" t="s">
        <v>729</v>
      </c>
      <c r="I13" s="15">
        <v>1</v>
      </c>
      <c r="J13" s="15" t="s">
        <v>729</v>
      </c>
      <c r="K13" s="15">
        <v>26</v>
      </c>
      <c r="L13" s="60">
        <v>2.94</v>
      </c>
      <c r="M13" s="15">
        <v>2</v>
      </c>
      <c r="N13" s="15">
        <v>5</v>
      </c>
      <c r="O13" s="15" t="s">
        <v>729</v>
      </c>
      <c r="P13" s="15" t="s">
        <v>730</v>
      </c>
      <c r="Q13" s="15">
        <v>39</v>
      </c>
      <c r="R13" s="60"/>
      <c r="S13" s="87"/>
      <c r="T13" s="64"/>
      <c r="U13" s="88" t="s">
        <v>731</v>
      </c>
      <c r="V13" s="64"/>
      <c r="W13" s="15" t="s">
        <v>14</v>
      </c>
      <c r="X13" s="15">
        <v>243856</v>
      </c>
      <c r="Y13" s="48" t="s">
        <v>771</v>
      </c>
    </row>
    <row r="14" spans="1:25">
      <c r="A14" s="15" t="s">
        <v>460</v>
      </c>
      <c r="B14" s="15">
        <v>21</v>
      </c>
      <c r="C14" s="15">
        <v>24</v>
      </c>
      <c r="D14" s="15">
        <v>3</v>
      </c>
      <c r="E14" s="46" t="s">
        <v>606</v>
      </c>
      <c r="F14" s="53" t="s">
        <v>480</v>
      </c>
      <c r="G14" s="86" t="s">
        <v>734</v>
      </c>
      <c r="H14" s="15" t="s">
        <v>729</v>
      </c>
      <c r="I14" s="15">
        <v>3</v>
      </c>
      <c r="J14" s="15" t="s">
        <v>729</v>
      </c>
      <c r="K14" s="15">
        <v>37</v>
      </c>
      <c r="L14" s="60">
        <v>3.7</v>
      </c>
      <c r="M14" s="15">
        <v>2</v>
      </c>
      <c r="N14" s="15">
        <v>5</v>
      </c>
      <c r="O14" s="15" t="s">
        <v>729</v>
      </c>
      <c r="P14" s="15">
        <v>10</v>
      </c>
      <c r="Q14" s="15">
        <v>51</v>
      </c>
      <c r="R14" s="60"/>
      <c r="S14" s="87"/>
      <c r="T14" s="64"/>
      <c r="U14" s="88" t="s">
        <v>731</v>
      </c>
      <c r="V14" s="64"/>
      <c r="W14" s="15" t="s">
        <v>14</v>
      </c>
      <c r="X14" s="15">
        <v>243856</v>
      </c>
      <c r="Y14" s="48" t="s">
        <v>771</v>
      </c>
    </row>
    <row r="15" spans="1:25">
      <c r="A15" s="15" t="s">
        <v>460</v>
      </c>
      <c r="B15" s="15">
        <v>24</v>
      </c>
      <c r="C15" s="15">
        <v>27</v>
      </c>
      <c r="D15" s="15">
        <v>3</v>
      </c>
      <c r="E15" s="46" t="s">
        <v>607</v>
      </c>
      <c r="F15" s="53" t="s">
        <v>480</v>
      </c>
      <c r="G15" s="86">
        <v>0.2</v>
      </c>
      <c r="H15" s="15">
        <v>3</v>
      </c>
      <c r="I15" s="15">
        <v>2</v>
      </c>
      <c r="J15" s="15" t="s">
        <v>729</v>
      </c>
      <c r="K15" s="15">
        <v>32</v>
      </c>
      <c r="L15" s="60">
        <v>2.42</v>
      </c>
      <c r="M15" s="15">
        <v>2</v>
      </c>
      <c r="N15" s="15">
        <v>7</v>
      </c>
      <c r="O15" s="15" t="s">
        <v>729</v>
      </c>
      <c r="P15" s="15" t="s">
        <v>730</v>
      </c>
      <c r="Q15" s="15">
        <v>33</v>
      </c>
      <c r="R15" s="60"/>
      <c r="S15" s="87"/>
      <c r="T15" s="64"/>
      <c r="U15" s="88" t="s">
        <v>731</v>
      </c>
      <c r="V15" s="64"/>
      <c r="W15" s="15" t="s">
        <v>14</v>
      </c>
      <c r="X15" s="15">
        <v>243856</v>
      </c>
      <c r="Y15" s="48" t="s">
        <v>771</v>
      </c>
    </row>
    <row r="16" spans="1:25">
      <c r="A16" s="15" t="s">
        <v>460</v>
      </c>
      <c r="B16" s="15">
        <v>27</v>
      </c>
      <c r="C16" s="15">
        <v>30</v>
      </c>
      <c r="D16" s="15">
        <v>3</v>
      </c>
      <c r="E16" s="46" t="s">
        <v>608</v>
      </c>
      <c r="F16" s="53" t="s">
        <v>480</v>
      </c>
      <c r="G16" s="86">
        <v>0.2</v>
      </c>
      <c r="H16" s="15">
        <v>2</v>
      </c>
      <c r="I16" s="15">
        <v>2</v>
      </c>
      <c r="J16" s="15">
        <v>2</v>
      </c>
      <c r="K16" s="15">
        <v>56</v>
      </c>
      <c r="L16" s="60">
        <v>2.41</v>
      </c>
      <c r="M16" s="15">
        <v>1</v>
      </c>
      <c r="N16" s="15">
        <v>32</v>
      </c>
      <c r="O16" s="15" t="s">
        <v>729</v>
      </c>
      <c r="P16" s="15" t="s">
        <v>730</v>
      </c>
      <c r="Q16" s="15">
        <v>44</v>
      </c>
      <c r="R16" s="60"/>
      <c r="S16" s="87"/>
      <c r="T16" s="64"/>
      <c r="U16" s="88" t="s">
        <v>731</v>
      </c>
      <c r="V16" s="64"/>
      <c r="W16" s="15" t="s">
        <v>14</v>
      </c>
      <c r="X16" s="15">
        <v>243856</v>
      </c>
      <c r="Y16" s="48" t="s">
        <v>771</v>
      </c>
    </row>
    <row r="17" spans="1:25">
      <c r="A17" s="15" t="s">
        <v>460</v>
      </c>
      <c r="B17" s="15">
        <v>30</v>
      </c>
      <c r="C17" s="15">
        <v>33</v>
      </c>
      <c r="D17" s="15">
        <v>3</v>
      </c>
      <c r="E17" s="46" t="s">
        <v>609</v>
      </c>
      <c r="F17" s="53" t="s">
        <v>480</v>
      </c>
      <c r="G17" s="86">
        <v>0.2</v>
      </c>
      <c r="H17" s="15">
        <v>2</v>
      </c>
      <c r="I17" s="15">
        <v>3</v>
      </c>
      <c r="J17" s="15" t="s">
        <v>729</v>
      </c>
      <c r="K17" s="15">
        <v>134</v>
      </c>
      <c r="L17" s="60">
        <v>2.69</v>
      </c>
      <c r="M17" s="15">
        <v>1</v>
      </c>
      <c r="N17" s="15">
        <v>53</v>
      </c>
      <c r="O17" s="15">
        <v>2</v>
      </c>
      <c r="P17" s="15">
        <v>10</v>
      </c>
      <c r="Q17" s="15">
        <v>97</v>
      </c>
      <c r="R17" s="60"/>
      <c r="S17" s="87"/>
      <c r="T17" s="64"/>
      <c r="U17" s="88" t="s">
        <v>731</v>
      </c>
      <c r="V17" s="64"/>
      <c r="W17" s="15" t="s">
        <v>14</v>
      </c>
      <c r="X17" s="15">
        <v>243856</v>
      </c>
      <c r="Y17" s="48" t="s">
        <v>771</v>
      </c>
    </row>
    <row r="18" spans="1:25">
      <c r="A18" s="15" t="s">
        <v>460</v>
      </c>
      <c r="B18" s="15">
        <v>33</v>
      </c>
      <c r="C18" s="15">
        <v>36</v>
      </c>
      <c r="D18" s="15">
        <v>3</v>
      </c>
      <c r="E18" s="46" t="s">
        <v>610</v>
      </c>
      <c r="F18" s="53" t="s">
        <v>480</v>
      </c>
      <c r="G18" s="86">
        <v>0.2</v>
      </c>
      <c r="H18" s="15">
        <v>2</v>
      </c>
      <c r="I18" s="15">
        <v>9</v>
      </c>
      <c r="J18" s="15" t="s">
        <v>729</v>
      </c>
      <c r="K18" s="15">
        <v>49</v>
      </c>
      <c r="L18" s="60">
        <v>2.39</v>
      </c>
      <c r="M18" s="15">
        <v>1</v>
      </c>
      <c r="N18" s="15">
        <v>7</v>
      </c>
      <c r="O18" s="15" t="s">
        <v>729</v>
      </c>
      <c r="P18" s="15" t="s">
        <v>730</v>
      </c>
      <c r="Q18" s="15">
        <v>33</v>
      </c>
      <c r="R18" s="60"/>
      <c r="S18" s="87"/>
      <c r="T18" s="64"/>
      <c r="U18" s="88" t="s">
        <v>731</v>
      </c>
      <c r="V18" s="64"/>
      <c r="W18" s="15" t="s">
        <v>14</v>
      </c>
      <c r="X18" s="15">
        <v>243856</v>
      </c>
      <c r="Y18" s="48" t="s">
        <v>771</v>
      </c>
    </row>
    <row r="19" spans="1:25">
      <c r="A19" s="15" t="s">
        <v>460</v>
      </c>
      <c r="B19" s="15">
        <v>36</v>
      </c>
      <c r="C19" s="15">
        <v>39</v>
      </c>
      <c r="D19" s="15">
        <v>3</v>
      </c>
      <c r="E19" s="46" t="s">
        <v>611</v>
      </c>
      <c r="F19" s="53" t="s">
        <v>480</v>
      </c>
      <c r="G19" s="86">
        <v>0.2</v>
      </c>
      <c r="H19" s="15" t="s">
        <v>729</v>
      </c>
      <c r="I19" s="15">
        <v>34</v>
      </c>
      <c r="J19" s="15" t="s">
        <v>729</v>
      </c>
      <c r="K19" s="15">
        <v>80</v>
      </c>
      <c r="L19" s="60">
        <v>2.41</v>
      </c>
      <c r="M19" s="15">
        <v>3</v>
      </c>
      <c r="N19" s="15">
        <v>27</v>
      </c>
      <c r="O19" s="15" t="s">
        <v>729</v>
      </c>
      <c r="P19" s="15">
        <v>10</v>
      </c>
      <c r="Q19" s="15">
        <v>54</v>
      </c>
      <c r="R19" s="60"/>
      <c r="S19" s="87"/>
      <c r="T19" s="64"/>
      <c r="U19" s="88" t="s">
        <v>731</v>
      </c>
      <c r="V19" s="64"/>
      <c r="W19" s="15" t="s">
        <v>14</v>
      </c>
      <c r="X19" s="15">
        <v>243856</v>
      </c>
      <c r="Y19" s="48" t="s">
        <v>771</v>
      </c>
    </row>
    <row r="20" spans="1:25">
      <c r="A20" s="15" t="s">
        <v>460</v>
      </c>
      <c r="B20" s="15">
        <v>39</v>
      </c>
      <c r="C20" s="15">
        <v>42</v>
      </c>
      <c r="D20" s="15">
        <v>3</v>
      </c>
      <c r="E20" s="46" t="s">
        <v>612</v>
      </c>
      <c r="F20" s="53" t="s">
        <v>480</v>
      </c>
      <c r="G20" s="86">
        <v>0.2</v>
      </c>
      <c r="H20" s="15">
        <v>2</v>
      </c>
      <c r="I20" s="15">
        <v>122</v>
      </c>
      <c r="J20" s="15" t="s">
        <v>729</v>
      </c>
      <c r="K20" s="15">
        <v>185</v>
      </c>
      <c r="L20" s="60">
        <v>2.16</v>
      </c>
      <c r="M20" s="15">
        <v>4</v>
      </c>
      <c r="N20" s="15">
        <v>12</v>
      </c>
      <c r="O20" s="15" t="s">
        <v>729</v>
      </c>
      <c r="P20" s="15" t="s">
        <v>730</v>
      </c>
      <c r="Q20" s="15">
        <v>67</v>
      </c>
      <c r="R20" s="60"/>
      <c r="S20" s="87"/>
      <c r="T20" s="64"/>
      <c r="U20" s="88" t="s">
        <v>731</v>
      </c>
      <c r="V20" s="64"/>
      <c r="W20" s="15" t="s">
        <v>14</v>
      </c>
      <c r="X20" s="15">
        <v>243856</v>
      </c>
      <c r="Y20" s="48" t="s">
        <v>771</v>
      </c>
    </row>
    <row r="21" spans="1:25">
      <c r="A21" s="15" t="s">
        <v>460</v>
      </c>
      <c r="B21" s="15">
        <v>42</v>
      </c>
      <c r="C21" s="15">
        <v>45</v>
      </c>
      <c r="D21" s="15">
        <v>3</v>
      </c>
      <c r="E21" s="46" t="s">
        <v>613</v>
      </c>
      <c r="F21" s="53" t="s">
        <v>480</v>
      </c>
      <c r="G21" s="86">
        <v>0.2</v>
      </c>
      <c r="H21" s="15">
        <v>2</v>
      </c>
      <c r="I21" s="15">
        <v>33</v>
      </c>
      <c r="J21" s="15">
        <v>2</v>
      </c>
      <c r="K21" s="15">
        <v>95</v>
      </c>
      <c r="L21" s="60">
        <v>2.58</v>
      </c>
      <c r="M21" s="15">
        <v>3</v>
      </c>
      <c r="N21" s="15">
        <v>11</v>
      </c>
      <c r="O21" s="15" t="s">
        <v>729</v>
      </c>
      <c r="P21" s="15" t="s">
        <v>730</v>
      </c>
      <c r="Q21" s="15">
        <v>73</v>
      </c>
      <c r="R21" s="60"/>
      <c r="S21" s="87"/>
      <c r="T21" s="64"/>
      <c r="U21" s="88" t="s">
        <v>731</v>
      </c>
      <c r="V21" s="64"/>
      <c r="W21" s="15" t="s">
        <v>14</v>
      </c>
      <c r="X21" s="15">
        <v>243856</v>
      </c>
      <c r="Y21" s="48" t="s">
        <v>771</v>
      </c>
    </row>
    <row r="22" spans="1:25">
      <c r="A22" s="15" t="s">
        <v>460</v>
      </c>
      <c r="B22" s="15">
        <v>45</v>
      </c>
      <c r="C22" s="15">
        <v>48</v>
      </c>
      <c r="D22" s="15">
        <v>3</v>
      </c>
      <c r="E22" s="46" t="s">
        <v>614</v>
      </c>
      <c r="F22" s="53" t="s">
        <v>480</v>
      </c>
      <c r="G22" s="86">
        <v>0.2</v>
      </c>
      <c r="H22" s="15">
        <v>2</v>
      </c>
      <c r="I22" s="15">
        <v>29</v>
      </c>
      <c r="J22" s="15">
        <v>2</v>
      </c>
      <c r="K22" s="15">
        <v>103</v>
      </c>
      <c r="L22" s="60">
        <v>2.83</v>
      </c>
      <c r="M22" s="15">
        <v>3</v>
      </c>
      <c r="N22" s="15">
        <v>10</v>
      </c>
      <c r="O22" s="15" t="s">
        <v>729</v>
      </c>
      <c r="P22" s="15">
        <v>10</v>
      </c>
      <c r="Q22" s="15">
        <v>66</v>
      </c>
      <c r="R22" s="60"/>
      <c r="S22" s="87"/>
      <c r="T22" s="64"/>
      <c r="U22" s="88">
        <v>0.03</v>
      </c>
      <c r="V22" s="64"/>
      <c r="W22" s="15" t="s">
        <v>14</v>
      </c>
      <c r="X22" s="15">
        <v>243856</v>
      </c>
      <c r="Y22" s="48" t="s">
        <v>771</v>
      </c>
    </row>
    <row r="23" spans="1:25">
      <c r="A23" s="15" t="s">
        <v>460</v>
      </c>
      <c r="B23" s="15">
        <v>48</v>
      </c>
      <c r="C23" s="15">
        <v>51</v>
      </c>
      <c r="D23" s="15">
        <v>3</v>
      </c>
      <c r="E23" s="46" t="s">
        <v>615</v>
      </c>
      <c r="F23" s="53" t="s">
        <v>480</v>
      </c>
      <c r="G23" s="86">
        <v>0.3</v>
      </c>
      <c r="H23" s="15">
        <v>2</v>
      </c>
      <c r="I23" s="15">
        <v>18</v>
      </c>
      <c r="J23" s="15" t="s">
        <v>729</v>
      </c>
      <c r="K23" s="15">
        <v>120</v>
      </c>
      <c r="L23" s="60">
        <v>2.84</v>
      </c>
      <c r="M23" s="15">
        <v>2</v>
      </c>
      <c r="N23" s="15">
        <v>18</v>
      </c>
      <c r="O23" s="15" t="s">
        <v>729</v>
      </c>
      <c r="P23" s="15">
        <v>10</v>
      </c>
      <c r="Q23" s="15">
        <v>61</v>
      </c>
      <c r="R23" s="60"/>
      <c r="S23" s="87"/>
      <c r="T23" s="64"/>
      <c r="U23" s="88" t="s">
        <v>731</v>
      </c>
      <c r="V23" s="64"/>
      <c r="W23" s="15" t="s">
        <v>14</v>
      </c>
      <c r="X23" s="15">
        <v>243856</v>
      </c>
      <c r="Y23" s="48" t="s">
        <v>771</v>
      </c>
    </row>
    <row r="24" spans="1:25">
      <c r="A24" s="15" t="s">
        <v>460</v>
      </c>
      <c r="B24" s="15">
        <v>51</v>
      </c>
      <c r="C24" s="15">
        <v>54</v>
      </c>
      <c r="D24" s="15">
        <v>3</v>
      </c>
      <c r="E24" s="46" t="s">
        <v>616</v>
      </c>
      <c r="F24" s="53" t="s">
        <v>480</v>
      </c>
      <c r="G24" s="86">
        <v>0.2</v>
      </c>
      <c r="H24" s="15">
        <v>2</v>
      </c>
      <c r="I24" s="15">
        <v>22</v>
      </c>
      <c r="J24" s="15" t="s">
        <v>729</v>
      </c>
      <c r="K24" s="15">
        <v>140</v>
      </c>
      <c r="L24" s="60">
        <v>2.64</v>
      </c>
      <c r="M24" s="15">
        <v>3</v>
      </c>
      <c r="N24" s="15">
        <v>16</v>
      </c>
      <c r="O24" s="15" t="s">
        <v>729</v>
      </c>
      <c r="P24" s="15">
        <v>10</v>
      </c>
      <c r="Q24" s="15">
        <v>80</v>
      </c>
      <c r="R24" s="60"/>
      <c r="S24" s="87"/>
      <c r="T24" s="64"/>
      <c r="U24" s="88" t="s">
        <v>731</v>
      </c>
      <c r="V24" s="64"/>
      <c r="W24" s="15" t="s">
        <v>14</v>
      </c>
      <c r="X24" s="15">
        <v>243856</v>
      </c>
      <c r="Y24" s="48" t="s">
        <v>771</v>
      </c>
    </row>
    <row r="25" spans="1:25">
      <c r="A25" s="15" t="s">
        <v>460</v>
      </c>
      <c r="B25" s="15">
        <v>54</v>
      </c>
      <c r="C25" s="15">
        <v>57</v>
      </c>
      <c r="D25" s="15">
        <v>3</v>
      </c>
      <c r="E25" s="46" t="s">
        <v>617</v>
      </c>
      <c r="F25" s="53" t="s">
        <v>480</v>
      </c>
      <c r="G25" s="86">
        <v>0.2</v>
      </c>
      <c r="H25" s="15" t="s">
        <v>729</v>
      </c>
      <c r="I25" s="15">
        <v>13</v>
      </c>
      <c r="J25" s="15" t="s">
        <v>729</v>
      </c>
      <c r="K25" s="15">
        <v>161</v>
      </c>
      <c r="L25" s="60">
        <v>2.8</v>
      </c>
      <c r="M25" s="15">
        <v>2</v>
      </c>
      <c r="N25" s="15">
        <v>31</v>
      </c>
      <c r="O25" s="15" t="s">
        <v>729</v>
      </c>
      <c r="P25" s="15">
        <v>10</v>
      </c>
      <c r="Q25" s="15">
        <v>120</v>
      </c>
      <c r="R25" s="60"/>
      <c r="S25" s="87"/>
      <c r="T25" s="64"/>
      <c r="U25" s="88">
        <v>0.01</v>
      </c>
      <c r="V25" s="64"/>
      <c r="W25" s="15" t="s">
        <v>14</v>
      </c>
      <c r="X25" s="15">
        <v>243856</v>
      </c>
      <c r="Y25" s="48" t="s">
        <v>771</v>
      </c>
    </row>
    <row r="26" spans="1:25">
      <c r="A26" s="15" t="s">
        <v>460</v>
      </c>
      <c r="B26" s="15">
        <v>57</v>
      </c>
      <c r="C26" s="15">
        <v>60</v>
      </c>
      <c r="D26" s="15">
        <v>3</v>
      </c>
      <c r="E26" s="46" t="s">
        <v>618</v>
      </c>
      <c r="F26" s="53" t="s">
        <v>480</v>
      </c>
      <c r="G26" s="86">
        <v>0.5</v>
      </c>
      <c r="H26" s="15">
        <v>2</v>
      </c>
      <c r="I26" s="15">
        <v>11</v>
      </c>
      <c r="J26" s="15">
        <v>5</v>
      </c>
      <c r="K26" s="15">
        <v>187</v>
      </c>
      <c r="L26" s="60">
        <v>2.85</v>
      </c>
      <c r="M26" s="15">
        <v>3</v>
      </c>
      <c r="N26" s="15">
        <v>172</v>
      </c>
      <c r="O26" s="15" t="s">
        <v>729</v>
      </c>
      <c r="P26" s="15" t="s">
        <v>730</v>
      </c>
      <c r="Q26" s="15">
        <v>211</v>
      </c>
      <c r="R26" s="60"/>
      <c r="S26" s="87"/>
      <c r="T26" s="64"/>
      <c r="U26" s="88">
        <v>0.04</v>
      </c>
      <c r="V26" s="64"/>
      <c r="W26" s="15" t="s">
        <v>14</v>
      </c>
      <c r="X26" s="15">
        <v>243856</v>
      </c>
      <c r="Y26" s="48" t="s">
        <v>771</v>
      </c>
    </row>
    <row r="27" spans="1:25">
      <c r="A27" s="15" t="s">
        <v>460</v>
      </c>
      <c r="B27" s="15">
        <v>60</v>
      </c>
      <c r="C27" s="15">
        <v>63</v>
      </c>
      <c r="D27" s="15">
        <v>3</v>
      </c>
      <c r="E27" s="46" t="s">
        <v>619</v>
      </c>
      <c r="F27" s="53" t="s">
        <v>480</v>
      </c>
      <c r="G27" s="86">
        <v>0.2</v>
      </c>
      <c r="H27" s="15" t="s">
        <v>729</v>
      </c>
      <c r="I27" s="15">
        <v>13</v>
      </c>
      <c r="J27" s="15">
        <v>3</v>
      </c>
      <c r="K27" s="15">
        <v>66</v>
      </c>
      <c r="L27" s="60">
        <v>2.96</v>
      </c>
      <c r="M27" s="15">
        <v>4</v>
      </c>
      <c r="N27" s="15">
        <v>46</v>
      </c>
      <c r="O27" s="15" t="s">
        <v>729</v>
      </c>
      <c r="P27" s="15" t="s">
        <v>730</v>
      </c>
      <c r="Q27" s="15">
        <v>99</v>
      </c>
      <c r="R27" s="60"/>
      <c r="S27" s="87"/>
      <c r="T27" s="64"/>
      <c r="U27" s="88">
        <v>0.05</v>
      </c>
      <c r="V27" s="64"/>
      <c r="W27" s="15" t="s">
        <v>14</v>
      </c>
      <c r="X27" s="15">
        <v>243856</v>
      </c>
      <c r="Y27" s="48" t="s">
        <v>771</v>
      </c>
    </row>
    <row r="28" spans="1:25">
      <c r="A28" s="15" t="s">
        <v>460</v>
      </c>
      <c r="B28" s="15">
        <v>63</v>
      </c>
      <c r="C28" s="15">
        <v>66</v>
      </c>
      <c r="D28" s="15">
        <v>3</v>
      </c>
      <c r="E28" s="46" t="s">
        <v>620</v>
      </c>
      <c r="F28" s="53" t="s">
        <v>480</v>
      </c>
      <c r="G28" s="86">
        <v>0.2</v>
      </c>
      <c r="H28" s="15" t="s">
        <v>729</v>
      </c>
      <c r="I28" s="15">
        <v>12</v>
      </c>
      <c r="J28" s="15" t="s">
        <v>729</v>
      </c>
      <c r="K28" s="15">
        <v>34</v>
      </c>
      <c r="L28" s="60">
        <v>2.66</v>
      </c>
      <c r="M28" s="15">
        <v>3</v>
      </c>
      <c r="N28" s="15">
        <v>27</v>
      </c>
      <c r="O28" s="15" t="s">
        <v>729</v>
      </c>
      <c r="P28" s="15" t="s">
        <v>730</v>
      </c>
      <c r="Q28" s="15">
        <v>71</v>
      </c>
      <c r="R28" s="60"/>
      <c r="S28" s="87"/>
      <c r="T28" s="64"/>
      <c r="U28" s="88">
        <v>0.05</v>
      </c>
      <c r="V28" s="64"/>
      <c r="W28" s="15" t="s">
        <v>14</v>
      </c>
      <c r="X28" s="15">
        <v>243856</v>
      </c>
      <c r="Y28" s="48" t="s">
        <v>771</v>
      </c>
    </row>
    <row r="29" spans="1:25">
      <c r="A29" s="15" t="s">
        <v>460</v>
      </c>
      <c r="B29" s="15">
        <v>66</v>
      </c>
      <c r="C29" s="15">
        <v>69</v>
      </c>
      <c r="D29" s="15">
        <v>3</v>
      </c>
      <c r="E29" s="46" t="s">
        <v>621</v>
      </c>
      <c r="F29" s="53" t="s">
        <v>480</v>
      </c>
      <c r="G29" s="86">
        <v>0.9</v>
      </c>
      <c r="H29" s="15" t="s">
        <v>729</v>
      </c>
      <c r="I29" s="15">
        <v>14</v>
      </c>
      <c r="J29" s="15">
        <v>6</v>
      </c>
      <c r="K29" s="15">
        <v>503</v>
      </c>
      <c r="L29" s="60">
        <v>3.24</v>
      </c>
      <c r="M29" s="15">
        <v>7</v>
      </c>
      <c r="N29" s="15">
        <v>600</v>
      </c>
      <c r="O29" s="15" t="s">
        <v>729</v>
      </c>
      <c r="P29" s="15" t="s">
        <v>730</v>
      </c>
      <c r="Q29" s="15">
        <v>482</v>
      </c>
      <c r="R29" s="60"/>
      <c r="S29" s="87"/>
      <c r="T29" s="64"/>
      <c r="U29" s="88">
        <v>0.03</v>
      </c>
      <c r="V29" s="64"/>
      <c r="W29" s="15" t="s">
        <v>14</v>
      </c>
      <c r="X29" s="15">
        <v>243856</v>
      </c>
      <c r="Y29" s="48" t="s">
        <v>771</v>
      </c>
    </row>
    <row r="30" spans="1:25">
      <c r="A30" s="15" t="s">
        <v>460</v>
      </c>
      <c r="B30" s="15">
        <v>69</v>
      </c>
      <c r="C30" s="15">
        <v>72</v>
      </c>
      <c r="D30" s="15">
        <v>3</v>
      </c>
      <c r="E30" s="46" t="s">
        <v>622</v>
      </c>
      <c r="F30" s="53" t="s">
        <v>480</v>
      </c>
      <c r="G30" s="86">
        <v>0.2</v>
      </c>
      <c r="H30" s="15" t="s">
        <v>729</v>
      </c>
      <c r="I30" s="15">
        <v>10</v>
      </c>
      <c r="J30" s="15">
        <v>3</v>
      </c>
      <c r="K30" s="15">
        <v>64</v>
      </c>
      <c r="L30" s="60">
        <v>2.56</v>
      </c>
      <c r="M30" s="15">
        <v>1</v>
      </c>
      <c r="N30" s="15">
        <v>61</v>
      </c>
      <c r="O30" s="15" t="s">
        <v>729</v>
      </c>
      <c r="P30" s="15" t="s">
        <v>730</v>
      </c>
      <c r="Q30" s="15">
        <v>142</v>
      </c>
      <c r="R30" s="60"/>
      <c r="S30" s="87"/>
      <c r="T30" s="64"/>
      <c r="U30" s="88" t="s">
        <v>731</v>
      </c>
      <c r="V30" s="64"/>
      <c r="W30" s="15" t="s">
        <v>14</v>
      </c>
      <c r="X30" s="15">
        <v>243856</v>
      </c>
      <c r="Y30" s="48" t="s">
        <v>771</v>
      </c>
    </row>
    <row r="31" spans="1:25">
      <c r="A31" s="15" t="s">
        <v>460</v>
      </c>
      <c r="B31" s="15">
        <v>72</v>
      </c>
      <c r="C31" s="15">
        <v>75</v>
      </c>
      <c r="D31" s="15">
        <v>3</v>
      </c>
      <c r="E31" s="46" t="s">
        <v>623</v>
      </c>
      <c r="F31" s="53" t="s">
        <v>480</v>
      </c>
      <c r="G31" s="86">
        <v>0.2</v>
      </c>
      <c r="H31" s="15" t="s">
        <v>729</v>
      </c>
      <c r="I31" s="15">
        <v>12</v>
      </c>
      <c r="J31" s="15">
        <v>2</v>
      </c>
      <c r="K31" s="15">
        <v>88</v>
      </c>
      <c r="L31" s="60">
        <v>2.88</v>
      </c>
      <c r="M31" s="15">
        <v>2</v>
      </c>
      <c r="N31" s="15">
        <v>112</v>
      </c>
      <c r="O31" s="15" t="s">
        <v>729</v>
      </c>
      <c r="P31" s="15" t="s">
        <v>730</v>
      </c>
      <c r="Q31" s="15">
        <v>174</v>
      </c>
      <c r="R31" s="60"/>
      <c r="S31" s="87"/>
      <c r="T31" s="64"/>
      <c r="U31" s="88">
        <v>0.01</v>
      </c>
      <c r="V31" s="64"/>
      <c r="W31" s="15" t="s">
        <v>14</v>
      </c>
      <c r="X31" s="15">
        <v>243856</v>
      </c>
      <c r="Y31" s="48" t="s">
        <v>771</v>
      </c>
    </row>
    <row r="32" spans="1:25">
      <c r="A32" s="15" t="s">
        <v>460</v>
      </c>
      <c r="B32" s="15">
        <v>75</v>
      </c>
      <c r="C32" s="15">
        <v>78</v>
      </c>
      <c r="D32" s="15">
        <v>3</v>
      </c>
      <c r="E32" s="46" t="s">
        <v>624</v>
      </c>
      <c r="F32" s="53" t="s">
        <v>480</v>
      </c>
      <c r="G32" s="86">
        <v>0.2</v>
      </c>
      <c r="H32" s="15" t="s">
        <v>729</v>
      </c>
      <c r="I32" s="15">
        <v>11</v>
      </c>
      <c r="J32" s="15">
        <v>2</v>
      </c>
      <c r="K32" s="15">
        <v>68</v>
      </c>
      <c r="L32" s="60">
        <v>2.92</v>
      </c>
      <c r="M32" s="15">
        <v>1</v>
      </c>
      <c r="N32" s="15">
        <v>88</v>
      </c>
      <c r="O32" s="15">
        <v>2</v>
      </c>
      <c r="P32" s="15" t="s">
        <v>730</v>
      </c>
      <c r="Q32" s="15">
        <v>165</v>
      </c>
      <c r="R32" s="60"/>
      <c r="S32" s="87"/>
      <c r="T32" s="64"/>
      <c r="U32" s="88" t="s">
        <v>731</v>
      </c>
      <c r="V32" s="64"/>
      <c r="W32" s="15" t="s">
        <v>14</v>
      </c>
      <c r="X32" s="15">
        <v>243856</v>
      </c>
      <c r="Y32" s="48" t="s">
        <v>771</v>
      </c>
    </row>
    <row r="33" spans="1:25">
      <c r="A33" s="15" t="s">
        <v>460</v>
      </c>
      <c r="B33" s="15">
        <v>78</v>
      </c>
      <c r="C33" s="15">
        <v>81</v>
      </c>
      <c r="D33" s="15">
        <v>3</v>
      </c>
      <c r="E33" s="46" t="s">
        <v>625</v>
      </c>
      <c r="F33" s="53" t="s">
        <v>480</v>
      </c>
      <c r="G33" s="86">
        <v>0.3</v>
      </c>
      <c r="H33" s="15" t="s">
        <v>729</v>
      </c>
      <c r="I33" s="15">
        <v>15</v>
      </c>
      <c r="J33" s="15">
        <v>4</v>
      </c>
      <c r="K33" s="15">
        <v>154</v>
      </c>
      <c r="L33" s="60">
        <v>3.6</v>
      </c>
      <c r="M33" s="15">
        <v>3</v>
      </c>
      <c r="N33" s="15">
        <v>174</v>
      </c>
      <c r="O33" s="15" t="s">
        <v>729</v>
      </c>
      <c r="P33" s="15" t="s">
        <v>730</v>
      </c>
      <c r="Q33" s="15">
        <v>206</v>
      </c>
      <c r="R33" s="60"/>
      <c r="S33" s="87"/>
      <c r="T33" s="64"/>
      <c r="U33" s="88">
        <v>0.01</v>
      </c>
      <c r="V33" s="64"/>
      <c r="W33" s="15" t="s">
        <v>14</v>
      </c>
      <c r="X33" s="15">
        <v>243856</v>
      </c>
      <c r="Y33" s="48" t="s">
        <v>771</v>
      </c>
    </row>
    <row r="34" spans="1:25">
      <c r="A34" s="15" t="s">
        <v>460</v>
      </c>
      <c r="B34" s="15">
        <v>81</v>
      </c>
      <c r="C34" s="15">
        <v>84</v>
      </c>
      <c r="D34" s="15">
        <v>3</v>
      </c>
      <c r="E34" s="46" t="s">
        <v>626</v>
      </c>
      <c r="F34" s="53" t="s">
        <v>480</v>
      </c>
      <c r="G34" s="86">
        <v>0.2</v>
      </c>
      <c r="H34" s="15" t="s">
        <v>729</v>
      </c>
      <c r="I34" s="15">
        <v>12</v>
      </c>
      <c r="J34" s="15">
        <v>41</v>
      </c>
      <c r="K34" s="15">
        <v>138</v>
      </c>
      <c r="L34" s="60">
        <v>3.59</v>
      </c>
      <c r="M34" s="15">
        <v>3</v>
      </c>
      <c r="N34" s="15">
        <v>15</v>
      </c>
      <c r="O34" s="15" t="s">
        <v>729</v>
      </c>
      <c r="P34" s="15" t="s">
        <v>730</v>
      </c>
      <c r="Q34" s="15">
        <v>127</v>
      </c>
      <c r="R34" s="60"/>
      <c r="S34" s="87"/>
      <c r="T34" s="64"/>
      <c r="U34" s="88" t="s">
        <v>731</v>
      </c>
      <c r="V34" s="64"/>
      <c r="W34" s="15" t="s">
        <v>14</v>
      </c>
      <c r="X34" s="15">
        <v>243856</v>
      </c>
      <c r="Y34" s="48" t="s">
        <v>771</v>
      </c>
    </row>
    <row r="35" spans="1:25" ht="15.75" thickBot="1">
      <c r="A35" s="17" t="s">
        <v>460</v>
      </c>
      <c r="B35" s="17">
        <v>84</v>
      </c>
      <c r="C35" s="17">
        <v>87</v>
      </c>
      <c r="D35" s="17">
        <v>3</v>
      </c>
      <c r="E35" s="66" t="s">
        <v>627</v>
      </c>
      <c r="F35" s="54" t="s">
        <v>480</v>
      </c>
      <c r="G35" s="98">
        <v>0.2</v>
      </c>
      <c r="H35" s="17" t="s">
        <v>729</v>
      </c>
      <c r="I35" s="17">
        <v>11</v>
      </c>
      <c r="J35" s="17" t="s">
        <v>729</v>
      </c>
      <c r="K35" s="17">
        <v>312</v>
      </c>
      <c r="L35" s="99">
        <v>2.68</v>
      </c>
      <c r="M35" s="17">
        <v>1</v>
      </c>
      <c r="N35" s="17">
        <v>73</v>
      </c>
      <c r="O35" s="17" t="s">
        <v>729</v>
      </c>
      <c r="P35" s="17" t="s">
        <v>730</v>
      </c>
      <c r="Q35" s="17">
        <v>147</v>
      </c>
      <c r="R35" s="99"/>
      <c r="S35" s="100"/>
      <c r="T35" s="67"/>
      <c r="U35" s="101" t="s">
        <v>731</v>
      </c>
      <c r="V35" s="67"/>
      <c r="W35" s="17" t="s">
        <v>14</v>
      </c>
      <c r="X35" s="17">
        <v>243856</v>
      </c>
      <c r="Y35" s="102" t="s">
        <v>771</v>
      </c>
    </row>
    <row r="36" spans="1:25">
      <c r="A36" s="71" t="s">
        <v>460</v>
      </c>
      <c r="B36" s="71">
        <v>87</v>
      </c>
      <c r="C36" s="71">
        <v>90</v>
      </c>
      <c r="D36" s="71">
        <v>3</v>
      </c>
      <c r="E36" s="72" t="s">
        <v>628</v>
      </c>
      <c r="F36" s="73" t="s">
        <v>480</v>
      </c>
      <c r="G36" s="80">
        <v>0.3</v>
      </c>
      <c r="H36" s="71" t="s">
        <v>729</v>
      </c>
      <c r="I36" s="71">
        <v>8</v>
      </c>
      <c r="J36" s="71">
        <v>3</v>
      </c>
      <c r="K36" s="71">
        <v>204</v>
      </c>
      <c r="L36" s="81">
        <v>2.4900000000000002</v>
      </c>
      <c r="M36" s="71">
        <v>2</v>
      </c>
      <c r="N36" s="71">
        <v>69</v>
      </c>
      <c r="O36" s="71" t="s">
        <v>729</v>
      </c>
      <c r="P36" s="71" t="s">
        <v>730</v>
      </c>
      <c r="Q36" s="71">
        <v>180</v>
      </c>
      <c r="R36" s="81"/>
      <c r="S36" s="82"/>
      <c r="T36" s="83"/>
      <c r="U36" s="84">
        <v>0.03</v>
      </c>
      <c r="V36" s="83"/>
      <c r="W36" s="71" t="s">
        <v>14</v>
      </c>
      <c r="X36" s="71">
        <v>243856</v>
      </c>
      <c r="Y36" s="85" t="s">
        <v>771</v>
      </c>
    </row>
    <row r="37" spans="1:25">
      <c r="A37" s="15" t="s">
        <v>460</v>
      </c>
      <c r="B37" s="15">
        <v>90</v>
      </c>
      <c r="C37" s="15">
        <v>93</v>
      </c>
      <c r="D37" s="15">
        <v>3</v>
      </c>
      <c r="E37" s="46" t="s">
        <v>629</v>
      </c>
      <c r="F37" s="53" t="s">
        <v>480</v>
      </c>
      <c r="G37" s="86">
        <v>0.4</v>
      </c>
      <c r="H37" s="15" t="s">
        <v>729</v>
      </c>
      <c r="I37" s="15">
        <v>12</v>
      </c>
      <c r="J37" s="15">
        <v>2</v>
      </c>
      <c r="K37" s="15">
        <v>184</v>
      </c>
      <c r="L37" s="60">
        <v>3.12</v>
      </c>
      <c r="M37" s="15">
        <v>2</v>
      </c>
      <c r="N37" s="15">
        <v>47</v>
      </c>
      <c r="O37" s="15" t="s">
        <v>729</v>
      </c>
      <c r="P37" s="15" t="s">
        <v>730</v>
      </c>
      <c r="Q37" s="15">
        <v>165</v>
      </c>
      <c r="R37" s="60"/>
      <c r="S37" s="87"/>
      <c r="T37" s="64"/>
      <c r="U37" s="88">
        <v>0.01</v>
      </c>
      <c r="V37" s="64"/>
      <c r="W37" s="15" t="s">
        <v>14</v>
      </c>
      <c r="X37" s="15">
        <v>243856</v>
      </c>
      <c r="Y37" s="48" t="s">
        <v>771</v>
      </c>
    </row>
    <row r="38" spans="1:25">
      <c r="A38" s="15" t="s">
        <v>460</v>
      </c>
      <c r="B38" s="15">
        <v>93</v>
      </c>
      <c r="C38" s="15">
        <v>96</v>
      </c>
      <c r="D38" s="15">
        <v>3</v>
      </c>
      <c r="E38" s="46" t="s">
        <v>630</v>
      </c>
      <c r="F38" s="53" t="s">
        <v>480</v>
      </c>
      <c r="G38" s="86">
        <v>0.3</v>
      </c>
      <c r="H38" s="15">
        <v>2</v>
      </c>
      <c r="I38" s="15">
        <v>16</v>
      </c>
      <c r="J38" s="15" t="s">
        <v>729</v>
      </c>
      <c r="K38" s="15">
        <v>33</v>
      </c>
      <c r="L38" s="60">
        <v>3.66</v>
      </c>
      <c r="M38" s="15">
        <v>2</v>
      </c>
      <c r="N38" s="15">
        <v>25</v>
      </c>
      <c r="O38" s="15" t="s">
        <v>729</v>
      </c>
      <c r="P38" s="15" t="s">
        <v>730</v>
      </c>
      <c r="Q38" s="15">
        <v>151</v>
      </c>
      <c r="R38" s="60"/>
      <c r="S38" s="87"/>
      <c r="T38" s="64"/>
      <c r="U38" s="88">
        <v>0.01</v>
      </c>
      <c r="V38" s="64"/>
      <c r="W38" s="15" t="s">
        <v>14</v>
      </c>
      <c r="X38" s="15">
        <v>243856</v>
      </c>
      <c r="Y38" s="48" t="s">
        <v>771</v>
      </c>
    </row>
    <row r="39" spans="1:25">
      <c r="A39" s="15" t="s">
        <v>460</v>
      </c>
      <c r="B39" s="15">
        <v>100</v>
      </c>
      <c r="C39" s="15">
        <v>101</v>
      </c>
      <c r="D39" s="15">
        <v>1</v>
      </c>
      <c r="E39" s="15">
        <v>6168</v>
      </c>
      <c r="F39" s="53" t="s">
        <v>540</v>
      </c>
      <c r="G39" s="86">
        <v>0.2</v>
      </c>
      <c r="H39" s="15" t="s">
        <v>729</v>
      </c>
      <c r="I39" s="15">
        <v>12</v>
      </c>
      <c r="J39" s="15">
        <v>3</v>
      </c>
      <c r="K39" s="15">
        <v>47</v>
      </c>
      <c r="L39" s="60">
        <v>3.37</v>
      </c>
      <c r="M39" s="15">
        <v>1</v>
      </c>
      <c r="N39" s="15">
        <v>63</v>
      </c>
      <c r="O39" s="15" t="s">
        <v>729</v>
      </c>
      <c r="P39" s="15" t="s">
        <v>730</v>
      </c>
      <c r="Q39" s="15">
        <v>162</v>
      </c>
      <c r="R39" s="60"/>
      <c r="S39" s="87"/>
      <c r="T39" s="64"/>
      <c r="U39" s="88" t="s">
        <v>731</v>
      </c>
      <c r="V39" s="64"/>
      <c r="W39" s="15" t="s">
        <v>14</v>
      </c>
      <c r="X39" s="15">
        <v>243856</v>
      </c>
      <c r="Y39" s="48" t="s">
        <v>771</v>
      </c>
    </row>
    <row r="40" spans="1:25">
      <c r="A40" s="15" t="s">
        <v>460</v>
      </c>
      <c r="B40" s="15">
        <v>101</v>
      </c>
      <c r="C40" s="15">
        <v>102</v>
      </c>
      <c r="D40" s="15">
        <v>1</v>
      </c>
      <c r="E40" s="15">
        <v>6169</v>
      </c>
      <c r="F40" s="53" t="s">
        <v>540</v>
      </c>
      <c r="G40" s="86" t="s">
        <v>734</v>
      </c>
      <c r="H40" s="15">
        <v>4</v>
      </c>
      <c r="I40" s="15">
        <v>33</v>
      </c>
      <c r="J40" s="15">
        <v>7</v>
      </c>
      <c r="K40" s="15">
        <v>28</v>
      </c>
      <c r="L40" s="60">
        <v>8.6</v>
      </c>
      <c r="M40" s="15">
        <v>3</v>
      </c>
      <c r="N40" s="15">
        <v>33</v>
      </c>
      <c r="O40" s="15">
        <v>4</v>
      </c>
      <c r="P40" s="15" t="s">
        <v>730</v>
      </c>
      <c r="Q40" s="15">
        <v>380</v>
      </c>
      <c r="R40" s="60"/>
      <c r="S40" s="87"/>
      <c r="T40" s="64"/>
      <c r="U40" s="88" t="s">
        <v>731</v>
      </c>
      <c r="V40" s="64"/>
      <c r="W40" s="15" t="s">
        <v>14</v>
      </c>
      <c r="X40" s="15">
        <v>243856</v>
      </c>
      <c r="Y40" s="48" t="s">
        <v>771</v>
      </c>
    </row>
    <row r="41" spans="1:25">
      <c r="A41" s="15" t="s">
        <v>460</v>
      </c>
      <c r="B41" s="15">
        <v>102</v>
      </c>
      <c r="C41" s="15">
        <v>103</v>
      </c>
      <c r="D41" s="15">
        <v>1</v>
      </c>
      <c r="E41" s="15">
        <v>6170</v>
      </c>
      <c r="F41" s="53" t="s">
        <v>540</v>
      </c>
      <c r="G41" s="86">
        <v>0.3</v>
      </c>
      <c r="H41" s="15">
        <v>5</v>
      </c>
      <c r="I41" s="15">
        <v>47</v>
      </c>
      <c r="J41" s="15">
        <v>13</v>
      </c>
      <c r="K41" s="15">
        <v>32</v>
      </c>
      <c r="L41" s="60">
        <v>9.57</v>
      </c>
      <c r="M41" s="15" t="s">
        <v>736</v>
      </c>
      <c r="N41" s="15">
        <v>28</v>
      </c>
      <c r="O41" s="15">
        <v>2</v>
      </c>
      <c r="P41" s="15" t="s">
        <v>730</v>
      </c>
      <c r="Q41" s="15">
        <v>326</v>
      </c>
      <c r="R41" s="60"/>
      <c r="S41" s="87"/>
      <c r="T41" s="89"/>
      <c r="U41" s="88" t="s">
        <v>731</v>
      </c>
      <c r="V41" s="89"/>
      <c r="W41" s="15" t="s">
        <v>14</v>
      </c>
      <c r="X41" s="15">
        <v>243856</v>
      </c>
      <c r="Y41" s="48" t="s">
        <v>771</v>
      </c>
    </row>
    <row r="42" spans="1:25">
      <c r="A42" s="15" t="s">
        <v>460</v>
      </c>
      <c r="B42" s="15">
        <v>103</v>
      </c>
      <c r="C42" s="15">
        <v>104</v>
      </c>
      <c r="D42" s="15">
        <v>1</v>
      </c>
      <c r="E42" s="15">
        <v>6171</v>
      </c>
      <c r="F42" s="53" t="s">
        <v>540</v>
      </c>
      <c r="G42" s="86">
        <v>0.5</v>
      </c>
      <c r="H42" s="15">
        <v>4</v>
      </c>
      <c r="I42" s="15">
        <v>54</v>
      </c>
      <c r="J42" s="15">
        <v>11</v>
      </c>
      <c r="K42" s="15">
        <v>88</v>
      </c>
      <c r="L42" s="60">
        <v>10.35</v>
      </c>
      <c r="M42" s="15">
        <v>3</v>
      </c>
      <c r="N42" s="15">
        <v>45</v>
      </c>
      <c r="O42" s="15">
        <v>5</v>
      </c>
      <c r="P42" s="15" t="s">
        <v>730</v>
      </c>
      <c r="Q42" s="15">
        <v>239</v>
      </c>
      <c r="R42" s="60"/>
      <c r="S42" s="87"/>
      <c r="T42" s="64"/>
      <c r="U42" s="88">
        <v>0.01</v>
      </c>
      <c r="V42" s="64"/>
      <c r="W42" s="15" t="s">
        <v>14</v>
      </c>
      <c r="X42" s="15">
        <v>243856</v>
      </c>
      <c r="Y42" s="48" t="s">
        <v>771</v>
      </c>
    </row>
    <row r="43" spans="1:25">
      <c r="A43" s="15" t="s">
        <v>460</v>
      </c>
      <c r="B43" s="15">
        <v>104</v>
      </c>
      <c r="C43" s="15">
        <v>105</v>
      </c>
      <c r="D43" s="15">
        <v>1</v>
      </c>
      <c r="E43" s="15">
        <v>6172</v>
      </c>
      <c r="F43" s="53" t="s">
        <v>540</v>
      </c>
      <c r="G43" s="86">
        <v>0.7</v>
      </c>
      <c r="H43" s="15">
        <v>2</v>
      </c>
      <c r="I43" s="15">
        <v>21</v>
      </c>
      <c r="J43" s="15">
        <v>32</v>
      </c>
      <c r="K43" s="15">
        <v>88</v>
      </c>
      <c r="L43" s="60">
        <v>15.4</v>
      </c>
      <c r="M43" s="15">
        <v>14</v>
      </c>
      <c r="N43" s="15">
        <v>124</v>
      </c>
      <c r="O43" s="15">
        <v>4</v>
      </c>
      <c r="P43" s="15" t="s">
        <v>730</v>
      </c>
      <c r="Q43" s="15">
        <v>182</v>
      </c>
      <c r="R43" s="60"/>
      <c r="S43" s="87"/>
      <c r="T43" s="64"/>
      <c r="U43" s="88">
        <v>0.02</v>
      </c>
      <c r="V43" s="64"/>
      <c r="W43" s="15" t="s">
        <v>14</v>
      </c>
      <c r="X43" s="15">
        <v>243856</v>
      </c>
      <c r="Y43" s="48" t="s">
        <v>771</v>
      </c>
    </row>
    <row r="44" spans="1:25">
      <c r="A44" s="15" t="s">
        <v>460</v>
      </c>
      <c r="B44" s="15">
        <v>105</v>
      </c>
      <c r="C44" s="15">
        <v>106</v>
      </c>
      <c r="D44" s="15">
        <v>1</v>
      </c>
      <c r="E44" s="15">
        <v>6173</v>
      </c>
      <c r="F44" s="53" t="s">
        <v>540</v>
      </c>
      <c r="G44" s="86">
        <v>0.4</v>
      </c>
      <c r="H44" s="15" t="s">
        <v>729</v>
      </c>
      <c r="I44" s="15">
        <v>20</v>
      </c>
      <c r="J44" s="15">
        <v>23</v>
      </c>
      <c r="K44" s="15">
        <v>123</v>
      </c>
      <c r="L44" s="60">
        <v>22.4</v>
      </c>
      <c r="M44" s="15">
        <v>17</v>
      </c>
      <c r="N44" s="15">
        <v>114</v>
      </c>
      <c r="O44" s="15">
        <v>4</v>
      </c>
      <c r="P44" s="15" t="s">
        <v>730</v>
      </c>
      <c r="Q44" s="15">
        <v>237</v>
      </c>
      <c r="R44" s="60"/>
      <c r="S44" s="87"/>
      <c r="T44" s="64"/>
      <c r="U44" s="88">
        <v>0.01</v>
      </c>
      <c r="V44" s="64"/>
      <c r="W44" s="15" t="s">
        <v>14</v>
      </c>
      <c r="X44" s="15">
        <v>243856</v>
      </c>
      <c r="Y44" s="48" t="s">
        <v>771</v>
      </c>
    </row>
    <row r="45" spans="1:25">
      <c r="A45" s="15" t="s">
        <v>460</v>
      </c>
      <c r="B45" s="15">
        <v>106</v>
      </c>
      <c r="C45" s="15">
        <v>107</v>
      </c>
      <c r="D45" s="15">
        <v>1</v>
      </c>
      <c r="E45" s="15">
        <v>6174</v>
      </c>
      <c r="F45" s="53" t="s">
        <v>540</v>
      </c>
      <c r="G45" s="86">
        <v>0.2</v>
      </c>
      <c r="H45" s="15" t="s">
        <v>729</v>
      </c>
      <c r="I45" s="15">
        <v>8</v>
      </c>
      <c r="J45" s="15">
        <v>13</v>
      </c>
      <c r="K45" s="15">
        <v>34</v>
      </c>
      <c r="L45" s="60">
        <v>16.399999999999999</v>
      </c>
      <c r="M45" s="15">
        <v>8</v>
      </c>
      <c r="N45" s="15">
        <v>38</v>
      </c>
      <c r="O45" s="15">
        <v>12</v>
      </c>
      <c r="P45" s="15" t="s">
        <v>730</v>
      </c>
      <c r="Q45" s="15">
        <v>59</v>
      </c>
      <c r="R45" s="60"/>
      <c r="S45" s="87"/>
      <c r="T45" s="64"/>
      <c r="U45" s="88" t="s">
        <v>731</v>
      </c>
      <c r="V45" s="64"/>
      <c r="W45" s="15" t="s">
        <v>14</v>
      </c>
      <c r="X45" s="15">
        <v>243856</v>
      </c>
      <c r="Y45" s="48" t="s">
        <v>771</v>
      </c>
    </row>
    <row r="46" spans="1:25">
      <c r="A46" s="15" t="s">
        <v>460</v>
      </c>
      <c r="B46" s="15">
        <v>107</v>
      </c>
      <c r="C46" s="15">
        <v>108</v>
      </c>
      <c r="D46" s="15">
        <v>1</v>
      </c>
      <c r="E46" s="15">
        <v>6175</v>
      </c>
      <c r="F46" s="53" t="s">
        <v>540</v>
      </c>
      <c r="G46" s="86">
        <v>0.3</v>
      </c>
      <c r="H46" s="15">
        <v>3</v>
      </c>
      <c r="I46" s="15">
        <v>10</v>
      </c>
      <c r="J46" s="15">
        <v>9</v>
      </c>
      <c r="K46" s="15">
        <v>28</v>
      </c>
      <c r="L46" s="60">
        <v>20.3</v>
      </c>
      <c r="M46" s="15">
        <v>23</v>
      </c>
      <c r="N46" s="15">
        <v>32</v>
      </c>
      <c r="O46" s="15">
        <v>5</v>
      </c>
      <c r="P46" s="15" t="s">
        <v>730</v>
      </c>
      <c r="Q46" s="15">
        <v>39</v>
      </c>
      <c r="R46" s="60"/>
      <c r="S46" s="87"/>
      <c r="T46" s="64"/>
      <c r="U46" s="88" t="s">
        <v>731</v>
      </c>
      <c r="V46" s="64"/>
      <c r="W46" s="15" t="s">
        <v>14</v>
      </c>
      <c r="X46" s="15">
        <v>243856</v>
      </c>
      <c r="Y46" s="48" t="s">
        <v>771</v>
      </c>
    </row>
    <row r="47" spans="1:25">
      <c r="A47" s="15" t="s">
        <v>460</v>
      </c>
      <c r="B47" s="15">
        <v>108</v>
      </c>
      <c r="C47" s="15">
        <v>109</v>
      </c>
      <c r="D47" s="15">
        <v>1</v>
      </c>
      <c r="E47" s="15">
        <v>6176</v>
      </c>
      <c r="F47" s="53" t="s">
        <v>540</v>
      </c>
      <c r="G47" s="86" t="s">
        <v>734</v>
      </c>
      <c r="H47" s="15">
        <v>2</v>
      </c>
      <c r="I47" s="15">
        <v>11</v>
      </c>
      <c r="J47" s="15">
        <v>12</v>
      </c>
      <c r="K47" s="15">
        <v>19</v>
      </c>
      <c r="L47" s="60">
        <v>16.3</v>
      </c>
      <c r="M47" s="15">
        <v>19</v>
      </c>
      <c r="N47" s="15">
        <v>17</v>
      </c>
      <c r="O47" s="15">
        <v>2</v>
      </c>
      <c r="P47" s="15" t="s">
        <v>730</v>
      </c>
      <c r="Q47" s="15">
        <v>26</v>
      </c>
      <c r="R47" s="60"/>
      <c r="S47" s="87"/>
      <c r="T47" s="64"/>
      <c r="U47" s="88" t="s">
        <v>731</v>
      </c>
      <c r="V47" s="64"/>
      <c r="W47" s="15" t="s">
        <v>14</v>
      </c>
      <c r="X47" s="15">
        <v>243856</v>
      </c>
      <c r="Y47" s="48" t="s">
        <v>771</v>
      </c>
    </row>
    <row r="48" spans="1:25">
      <c r="A48" s="15" t="s">
        <v>460</v>
      </c>
      <c r="B48" s="15">
        <v>109</v>
      </c>
      <c r="C48" s="15">
        <v>110</v>
      </c>
      <c r="D48" s="15">
        <v>1</v>
      </c>
      <c r="E48" s="15">
        <v>6177</v>
      </c>
      <c r="F48" s="53" t="s">
        <v>540</v>
      </c>
      <c r="G48" s="86" t="s">
        <v>734</v>
      </c>
      <c r="H48" s="15">
        <v>5</v>
      </c>
      <c r="I48" s="15">
        <v>11</v>
      </c>
      <c r="J48" s="15">
        <v>11</v>
      </c>
      <c r="K48" s="15">
        <v>7</v>
      </c>
      <c r="L48" s="60">
        <v>15.5</v>
      </c>
      <c r="M48" s="15">
        <v>7</v>
      </c>
      <c r="N48" s="15">
        <v>11</v>
      </c>
      <c r="O48" s="15">
        <v>5</v>
      </c>
      <c r="P48" s="15" t="s">
        <v>730</v>
      </c>
      <c r="Q48" s="15">
        <v>49</v>
      </c>
      <c r="R48" s="60"/>
      <c r="S48" s="87"/>
      <c r="T48" s="64"/>
      <c r="U48" s="88" t="s">
        <v>731</v>
      </c>
      <c r="V48" s="64"/>
      <c r="W48" s="15" t="s">
        <v>14</v>
      </c>
      <c r="X48" s="15">
        <v>243856</v>
      </c>
      <c r="Y48" s="48" t="s">
        <v>771</v>
      </c>
    </row>
    <row r="49" spans="1:25">
      <c r="A49" s="15" t="s">
        <v>460</v>
      </c>
      <c r="B49" s="15">
        <v>110</v>
      </c>
      <c r="C49" s="15">
        <v>111</v>
      </c>
      <c r="D49" s="15">
        <v>1</v>
      </c>
      <c r="E49" s="15">
        <v>6178</v>
      </c>
      <c r="F49" s="53" t="s">
        <v>540</v>
      </c>
      <c r="G49" s="86">
        <v>0.2</v>
      </c>
      <c r="H49" s="15">
        <v>3</v>
      </c>
      <c r="I49" s="15">
        <v>22</v>
      </c>
      <c r="J49" s="15">
        <v>8</v>
      </c>
      <c r="K49" s="15">
        <v>15</v>
      </c>
      <c r="L49" s="60">
        <v>13.35</v>
      </c>
      <c r="M49" s="15">
        <v>6</v>
      </c>
      <c r="N49" s="15">
        <v>15</v>
      </c>
      <c r="O49" s="15">
        <v>3</v>
      </c>
      <c r="P49" s="15" t="s">
        <v>730</v>
      </c>
      <c r="Q49" s="15">
        <v>103</v>
      </c>
      <c r="R49" s="60"/>
      <c r="S49" s="87"/>
      <c r="T49" s="64"/>
      <c r="U49" s="88" t="s">
        <v>731</v>
      </c>
      <c r="V49" s="64"/>
      <c r="W49" s="15" t="s">
        <v>14</v>
      </c>
      <c r="X49" s="15">
        <v>243856</v>
      </c>
      <c r="Y49" s="48" t="s">
        <v>771</v>
      </c>
    </row>
    <row r="50" spans="1:25">
      <c r="A50" s="15" t="s">
        <v>460</v>
      </c>
      <c r="B50" s="15">
        <v>111</v>
      </c>
      <c r="C50" s="15">
        <v>112</v>
      </c>
      <c r="D50" s="15">
        <v>1</v>
      </c>
      <c r="E50" s="15">
        <v>6179</v>
      </c>
      <c r="F50" s="53" t="s">
        <v>540</v>
      </c>
      <c r="G50" s="86">
        <v>0.4</v>
      </c>
      <c r="H50" s="15">
        <v>3</v>
      </c>
      <c r="I50" s="15">
        <v>14</v>
      </c>
      <c r="J50" s="15">
        <v>27</v>
      </c>
      <c r="K50" s="15">
        <v>32</v>
      </c>
      <c r="L50" s="60">
        <v>11.05</v>
      </c>
      <c r="M50" s="15">
        <v>12</v>
      </c>
      <c r="N50" s="15">
        <v>45</v>
      </c>
      <c r="O50" s="15" t="s">
        <v>729</v>
      </c>
      <c r="P50" s="15" t="s">
        <v>730</v>
      </c>
      <c r="Q50" s="15">
        <v>70</v>
      </c>
      <c r="R50" s="60"/>
      <c r="S50" s="87"/>
      <c r="T50" s="64"/>
      <c r="U50" s="88">
        <v>0.02</v>
      </c>
      <c r="V50" s="64"/>
      <c r="W50" s="15" t="s">
        <v>14</v>
      </c>
      <c r="X50" s="15">
        <v>243856</v>
      </c>
      <c r="Y50" s="48" t="s">
        <v>771</v>
      </c>
    </row>
    <row r="51" spans="1:25">
      <c r="A51" s="15" t="s">
        <v>460</v>
      </c>
      <c r="B51" s="15">
        <v>112</v>
      </c>
      <c r="C51" s="15">
        <v>113</v>
      </c>
      <c r="D51" s="15">
        <v>1</v>
      </c>
      <c r="E51" s="15">
        <v>6180</v>
      </c>
      <c r="F51" s="53" t="s">
        <v>540</v>
      </c>
      <c r="G51" s="86">
        <v>0.4</v>
      </c>
      <c r="H51" s="15">
        <v>2</v>
      </c>
      <c r="I51" s="15">
        <v>17</v>
      </c>
      <c r="J51" s="15">
        <v>575</v>
      </c>
      <c r="K51" s="15">
        <v>75</v>
      </c>
      <c r="L51" s="60">
        <v>19.5</v>
      </c>
      <c r="M51" s="15">
        <v>30</v>
      </c>
      <c r="N51" s="15">
        <v>190</v>
      </c>
      <c r="O51" s="15">
        <v>4</v>
      </c>
      <c r="P51" s="15" t="s">
        <v>730</v>
      </c>
      <c r="Q51" s="15">
        <v>29</v>
      </c>
      <c r="R51" s="60"/>
      <c r="S51" s="87"/>
      <c r="T51" s="64"/>
      <c r="U51" s="88">
        <v>1.19</v>
      </c>
      <c r="V51" s="64"/>
      <c r="W51" s="15" t="s">
        <v>14</v>
      </c>
      <c r="X51" s="15">
        <v>243856</v>
      </c>
      <c r="Y51" s="48" t="s">
        <v>771</v>
      </c>
    </row>
    <row r="52" spans="1:25">
      <c r="A52" s="15" t="s">
        <v>460</v>
      </c>
      <c r="B52" s="15">
        <v>113</v>
      </c>
      <c r="C52" s="15">
        <v>114</v>
      </c>
      <c r="D52" s="15">
        <v>1</v>
      </c>
      <c r="E52" s="15">
        <v>6181</v>
      </c>
      <c r="F52" s="53" t="s">
        <v>540</v>
      </c>
      <c r="G52" s="86">
        <v>0.4</v>
      </c>
      <c r="H52" s="15">
        <v>2</v>
      </c>
      <c r="I52" s="15">
        <v>25</v>
      </c>
      <c r="J52" s="15">
        <v>226</v>
      </c>
      <c r="K52" s="15">
        <v>50</v>
      </c>
      <c r="L52" s="60">
        <v>18.100000000000001</v>
      </c>
      <c r="M52" s="15">
        <v>29</v>
      </c>
      <c r="N52" s="15">
        <v>147</v>
      </c>
      <c r="O52" s="15">
        <v>5</v>
      </c>
      <c r="P52" s="15">
        <v>10</v>
      </c>
      <c r="Q52" s="15">
        <v>33</v>
      </c>
      <c r="R52" s="60"/>
      <c r="S52" s="87"/>
      <c r="T52" s="64"/>
      <c r="U52" s="88">
        <v>0.2</v>
      </c>
      <c r="V52" s="64"/>
      <c r="W52" s="15" t="s">
        <v>14</v>
      </c>
      <c r="X52" s="15">
        <v>243856</v>
      </c>
      <c r="Y52" s="48" t="s">
        <v>771</v>
      </c>
    </row>
    <row r="53" spans="1:25">
      <c r="A53" s="15" t="s">
        <v>460</v>
      </c>
      <c r="B53" s="15">
        <v>114</v>
      </c>
      <c r="C53" s="15">
        <v>115</v>
      </c>
      <c r="D53" s="15">
        <v>1</v>
      </c>
      <c r="E53" s="15"/>
      <c r="F53" s="53" t="s">
        <v>540</v>
      </c>
      <c r="G53" s="86">
        <v>0.9</v>
      </c>
      <c r="H53" s="15" t="s">
        <v>729</v>
      </c>
      <c r="I53" s="15">
        <v>12</v>
      </c>
      <c r="J53" s="15">
        <v>160</v>
      </c>
      <c r="K53" s="15">
        <v>266</v>
      </c>
      <c r="L53" s="60">
        <v>18.399999999999999</v>
      </c>
      <c r="M53" s="15">
        <v>51</v>
      </c>
      <c r="N53" s="15">
        <v>237</v>
      </c>
      <c r="O53" s="15" t="s">
        <v>729</v>
      </c>
      <c r="P53" s="15">
        <v>10</v>
      </c>
      <c r="Q53" s="15">
        <v>82</v>
      </c>
      <c r="R53" s="60"/>
      <c r="S53" s="87"/>
      <c r="T53" s="64"/>
      <c r="U53" s="88">
        <v>0.06</v>
      </c>
      <c r="V53" s="64"/>
      <c r="W53" s="15" t="s">
        <v>14</v>
      </c>
      <c r="X53" s="15">
        <v>243856</v>
      </c>
      <c r="Y53" s="48" t="s">
        <v>771</v>
      </c>
    </row>
    <row r="54" spans="1:25">
      <c r="A54" s="15" t="s">
        <v>460</v>
      </c>
      <c r="B54" s="15">
        <v>114</v>
      </c>
      <c r="C54" s="15">
        <v>117</v>
      </c>
      <c r="D54" s="15">
        <v>3</v>
      </c>
      <c r="E54" s="46" t="s">
        <v>631</v>
      </c>
      <c r="F54" s="53" t="s">
        <v>480</v>
      </c>
      <c r="G54" s="86">
        <v>0.2</v>
      </c>
      <c r="H54" s="15" t="s">
        <v>729</v>
      </c>
      <c r="I54" s="15">
        <v>8</v>
      </c>
      <c r="J54" s="15" t="s">
        <v>729</v>
      </c>
      <c r="K54" s="15">
        <v>31</v>
      </c>
      <c r="L54" s="60">
        <v>2.17</v>
      </c>
      <c r="M54" s="15">
        <v>1</v>
      </c>
      <c r="N54" s="15">
        <v>36</v>
      </c>
      <c r="O54" s="15" t="s">
        <v>729</v>
      </c>
      <c r="P54" s="15" t="s">
        <v>730</v>
      </c>
      <c r="Q54" s="15">
        <v>190</v>
      </c>
      <c r="R54" s="60"/>
      <c r="S54" s="87"/>
      <c r="T54" s="64"/>
      <c r="U54" s="88" t="s">
        <v>731</v>
      </c>
      <c r="V54" s="64"/>
      <c r="W54" s="15" t="s">
        <v>14</v>
      </c>
      <c r="X54" s="15">
        <v>243856</v>
      </c>
      <c r="Y54" s="48" t="s">
        <v>771</v>
      </c>
    </row>
    <row r="55" spans="1:25">
      <c r="A55" s="15" t="s">
        <v>460</v>
      </c>
      <c r="B55" s="15">
        <v>115</v>
      </c>
      <c r="C55" s="15">
        <v>116</v>
      </c>
      <c r="D55" s="15">
        <v>1</v>
      </c>
      <c r="E55" s="15"/>
      <c r="F55" s="53" t="s">
        <v>540</v>
      </c>
      <c r="G55" s="86">
        <v>0.4</v>
      </c>
      <c r="H55" s="15">
        <v>4</v>
      </c>
      <c r="I55" s="15">
        <v>24</v>
      </c>
      <c r="J55" s="15">
        <v>42</v>
      </c>
      <c r="K55" s="15">
        <v>171</v>
      </c>
      <c r="L55" s="60">
        <v>8.9600000000000009</v>
      </c>
      <c r="M55" s="15">
        <v>17</v>
      </c>
      <c r="N55" s="15">
        <v>152</v>
      </c>
      <c r="O55" s="15">
        <v>3</v>
      </c>
      <c r="P55" s="15">
        <v>10</v>
      </c>
      <c r="Q55" s="15">
        <v>578</v>
      </c>
      <c r="R55" s="60"/>
      <c r="S55" s="87"/>
      <c r="T55" s="64"/>
      <c r="U55" s="88">
        <v>0.04</v>
      </c>
      <c r="V55" s="64"/>
      <c r="W55" s="15" t="s">
        <v>14</v>
      </c>
      <c r="X55" s="15">
        <v>243856</v>
      </c>
      <c r="Y55" s="48" t="s">
        <v>771</v>
      </c>
    </row>
    <row r="56" spans="1:25">
      <c r="A56" s="15" t="s">
        <v>460</v>
      </c>
      <c r="B56" s="15">
        <v>117</v>
      </c>
      <c r="C56" s="15">
        <v>118</v>
      </c>
      <c r="D56" s="15">
        <v>1</v>
      </c>
      <c r="E56" s="46"/>
      <c r="F56" s="53" t="s">
        <v>540</v>
      </c>
      <c r="G56" s="86" t="s">
        <v>734</v>
      </c>
      <c r="H56" s="15" t="s">
        <v>729</v>
      </c>
      <c r="I56" s="15">
        <v>11</v>
      </c>
      <c r="J56" s="15">
        <v>3</v>
      </c>
      <c r="K56" s="15">
        <v>44</v>
      </c>
      <c r="L56" s="60">
        <v>3.19</v>
      </c>
      <c r="M56" s="15">
        <v>2</v>
      </c>
      <c r="N56" s="15">
        <v>60</v>
      </c>
      <c r="O56" s="15" t="s">
        <v>729</v>
      </c>
      <c r="P56" s="15" t="s">
        <v>730</v>
      </c>
      <c r="Q56" s="15">
        <v>199</v>
      </c>
      <c r="R56" s="60"/>
      <c r="S56" s="87"/>
      <c r="T56" s="64"/>
      <c r="U56" s="88" t="s">
        <v>731</v>
      </c>
      <c r="V56" s="64"/>
      <c r="W56" s="15" t="s">
        <v>14</v>
      </c>
      <c r="X56" s="15">
        <v>243856</v>
      </c>
      <c r="Y56" s="48" t="s">
        <v>771</v>
      </c>
    </row>
    <row r="57" spans="1:25">
      <c r="A57" s="15" t="s">
        <v>460</v>
      </c>
      <c r="B57" s="15">
        <v>117</v>
      </c>
      <c r="C57" s="15">
        <v>120</v>
      </c>
      <c r="D57" s="15">
        <v>3</v>
      </c>
      <c r="E57" s="46" t="s">
        <v>632</v>
      </c>
      <c r="F57" s="53" t="s">
        <v>480</v>
      </c>
      <c r="G57" s="86">
        <v>0.2</v>
      </c>
      <c r="H57" s="15" t="s">
        <v>729</v>
      </c>
      <c r="I57" s="15">
        <v>10</v>
      </c>
      <c r="J57" s="15" t="s">
        <v>729</v>
      </c>
      <c r="K57" s="15">
        <v>38</v>
      </c>
      <c r="L57" s="60">
        <v>2.4500000000000002</v>
      </c>
      <c r="M57" s="15">
        <v>1</v>
      </c>
      <c r="N57" s="15">
        <v>46</v>
      </c>
      <c r="O57" s="15" t="s">
        <v>729</v>
      </c>
      <c r="P57" s="15" t="s">
        <v>730</v>
      </c>
      <c r="Q57" s="15">
        <v>112</v>
      </c>
      <c r="R57" s="60"/>
      <c r="S57" s="87"/>
      <c r="T57" s="64"/>
      <c r="U57" s="88" t="s">
        <v>731</v>
      </c>
      <c r="V57" s="64"/>
      <c r="W57" s="15" t="s">
        <v>14</v>
      </c>
      <c r="X57" s="15">
        <v>243856</v>
      </c>
      <c r="Y57" s="48" t="s">
        <v>771</v>
      </c>
    </row>
    <row r="58" spans="1:25" ht="15.75" thickBot="1">
      <c r="A58" s="35" t="s">
        <v>461</v>
      </c>
      <c r="B58" s="35">
        <v>0</v>
      </c>
      <c r="C58" s="35">
        <v>3</v>
      </c>
      <c r="D58" s="35">
        <v>3</v>
      </c>
      <c r="E58" s="49" t="s">
        <v>481</v>
      </c>
      <c r="F58" s="74" t="s">
        <v>480</v>
      </c>
      <c r="G58" s="90">
        <v>0.2</v>
      </c>
      <c r="H58" s="35">
        <v>3</v>
      </c>
      <c r="I58" s="35" t="s">
        <v>729</v>
      </c>
      <c r="J58" s="35">
        <v>2</v>
      </c>
      <c r="K58" s="35">
        <v>39</v>
      </c>
      <c r="L58" s="63">
        <v>2.95</v>
      </c>
      <c r="M58" s="35">
        <v>1</v>
      </c>
      <c r="N58" s="35">
        <v>11</v>
      </c>
      <c r="O58" s="35" t="s">
        <v>729</v>
      </c>
      <c r="P58" s="35" t="s">
        <v>730</v>
      </c>
      <c r="Q58" s="35">
        <v>76</v>
      </c>
      <c r="R58" s="63"/>
      <c r="S58" s="91"/>
      <c r="T58" s="65"/>
      <c r="U58" s="92" t="s">
        <v>731</v>
      </c>
      <c r="V58" s="65"/>
      <c r="W58" s="35" t="s">
        <v>14</v>
      </c>
      <c r="X58" s="35">
        <v>243853</v>
      </c>
      <c r="Y58" s="50" t="s">
        <v>479</v>
      </c>
    </row>
    <row r="59" spans="1:25">
      <c r="A59" s="11" t="s">
        <v>461</v>
      </c>
      <c r="B59" s="11">
        <v>3</v>
      </c>
      <c r="C59" s="11">
        <v>6</v>
      </c>
      <c r="D59" s="11">
        <v>3</v>
      </c>
      <c r="E59" s="47" t="s">
        <v>482</v>
      </c>
      <c r="F59" s="52" t="s">
        <v>480</v>
      </c>
      <c r="G59" s="93">
        <v>0.3</v>
      </c>
      <c r="H59" s="11">
        <v>3</v>
      </c>
      <c r="I59" s="11" t="s">
        <v>729</v>
      </c>
      <c r="J59" s="11">
        <v>3</v>
      </c>
      <c r="K59" s="11">
        <v>81</v>
      </c>
      <c r="L59" s="94">
        <v>4.2300000000000004</v>
      </c>
      <c r="M59" s="11">
        <v>1</v>
      </c>
      <c r="N59" s="11">
        <v>46</v>
      </c>
      <c r="O59" s="11" t="s">
        <v>729</v>
      </c>
      <c r="P59" s="11" t="s">
        <v>730</v>
      </c>
      <c r="Q59" s="11">
        <v>201</v>
      </c>
      <c r="R59" s="94"/>
      <c r="S59" s="95"/>
      <c r="T59" s="68"/>
      <c r="U59" s="96" t="s">
        <v>731</v>
      </c>
      <c r="V59" s="68"/>
      <c r="W59" s="11" t="s">
        <v>14</v>
      </c>
      <c r="X59" s="11">
        <v>243853</v>
      </c>
      <c r="Y59" s="97" t="s">
        <v>479</v>
      </c>
    </row>
    <row r="60" spans="1:25">
      <c r="A60" s="15" t="s">
        <v>461</v>
      </c>
      <c r="B60" s="15">
        <v>6</v>
      </c>
      <c r="C60" s="15">
        <v>9</v>
      </c>
      <c r="D60" s="15">
        <v>3</v>
      </c>
      <c r="E60" s="46" t="s">
        <v>483</v>
      </c>
      <c r="F60" s="53" t="s">
        <v>480</v>
      </c>
      <c r="G60" s="86" t="s">
        <v>734</v>
      </c>
      <c r="H60" s="15" t="s">
        <v>729</v>
      </c>
      <c r="I60" s="15" t="s">
        <v>729</v>
      </c>
      <c r="J60" s="15">
        <v>1</v>
      </c>
      <c r="K60" s="15">
        <v>25</v>
      </c>
      <c r="L60" s="60">
        <v>2.87</v>
      </c>
      <c r="M60" s="15">
        <v>1</v>
      </c>
      <c r="N60" s="15">
        <v>7</v>
      </c>
      <c r="O60" s="15" t="s">
        <v>729</v>
      </c>
      <c r="P60" s="15" t="s">
        <v>730</v>
      </c>
      <c r="Q60" s="15">
        <v>38</v>
      </c>
      <c r="R60" s="60"/>
      <c r="S60" s="87"/>
      <c r="T60" s="64"/>
      <c r="U60" s="88" t="s">
        <v>731</v>
      </c>
      <c r="V60" s="64"/>
      <c r="W60" s="15" t="s">
        <v>14</v>
      </c>
      <c r="X60" s="15">
        <v>243853</v>
      </c>
      <c r="Y60" s="48" t="s">
        <v>479</v>
      </c>
    </row>
    <row r="61" spans="1:25">
      <c r="A61" s="15" t="s">
        <v>461</v>
      </c>
      <c r="B61" s="15">
        <v>9</v>
      </c>
      <c r="C61" s="15">
        <v>12</v>
      </c>
      <c r="D61" s="15">
        <v>3</v>
      </c>
      <c r="E61" s="46" t="s">
        <v>484</v>
      </c>
      <c r="F61" s="53" t="s">
        <v>480</v>
      </c>
      <c r="G61" s="86" t="s">
        <v>734</v>
      </c>
      <c r="H61" s="15">
        <v>2</v>
      </c>
      <c r="I61" s="15">
        <v>2</v>
      </c>
      <c r="J61" s="15">
        <v>1</v>
      </c>
      <c r="K61" s="15">
        <v>19</v>
      </c>
      <c r="L61" s="60">
        <v>2.74</v>
      </c>
      <c r="M61" s="15">
        <v>2</v>
      </c>
      <c r="N61" s="15">
        <v>3</v>
      </c>
      <c r="O61" s="15" t="s">
        <v>729</v>
      </c>
      <c r="P61" s="15" t="s">
        <v>730</v>
      </c>
      <c r="Q61" s="15">
        <v>43</v>
      </c>
      <c r="R61" s="60"/>
      <c r="S61" s="87"/>
      <c r="T61" s="64"/>
      <c r="U61" s="88" t="s">
        <v>731</v>
      </c>
      <c r="V61" s="64"/>
      <c r="W61" s="15" t="s">
        <v>14</v>
      </c>
      <c r="X61" s="15">
        <v>243853</v>
      </c>
      <c r="Y61" s="48" t="s">
        <v>479</v>
      </c>
    </row>
    <row r="62" spans="1:25">
      <c r="A62" s="15" t="s">
        <v>461</v>
      </c>
      <c r="B62" s="15">
        <v>12</v>
      </c>
      <c r="C62" s="15">
        <v>15</v>
      </c>
      <c r="D62" s="15">
        <v>3</v>
      </c>
      <c r="E62" s="46" t="s">
        <v>485</v>
      </c>
      <c r="F62" s="53" t="s">
        <v>480</v>
      </c>
      <c r="G62" s="86">
        <v>0.2</v>
      </c>
      <c r="H62" s="15">
        <v>2</v>
      </c>
      <c r="I62" s="15" t="s">
        <v>729</v>
      </c>
      <c r="J62" s="15">
        <v>1</v>
      </c>
      <c r="K62" s="15">
        <v>33</v>
      </c>
      <c r="L62" s="60">
        <v>2.67</v>
      </c>
      <c r="M62" s="15">
        <v>3</v>
      </c>
      <c r="N62" s="15">
        <v>3</v>
      </c>
      <c r="O62" s="15" t="s">
        <v>729</v>
      </c>
      <c r="P62" s="15" t="s">
        <v>730</v>
      </c>
      <c r="Q62" s="15">
        <v>40</v>
      </c>
      <c r="R62" s="60"/>
      <c r="S62" s="87"/>
      <c r="T62" s="64"/>
      <c r="U62" s="88" t="s">
        <v>731</v>
      </c>
      <c r="V62" s="64"/>
      <c r="W62" s="15" t="s">
        <v>14</v>
      </c>
      <c r="X62" s="15">
        <v>243853</v>
      </c>
      <c r="Y62" s="48" t="s">
        <v>479</v>
      </c>
    </row>
    <row r="63" spans="1:25">
      <c r="A63" s="15" t="s">
        <v>461</v>
      </c>
      <c r="B63" s="15">
        <v>15</v>
      </c>
      <c r="C63" s="15">
        <v>18</v>
      </c>
      <c r="D63" s="15">
        <v>3</v>
      </c>
      <c r="E63" s="46" t="s">
        <v>486</v>
      </c>
      <c r="F63" s="53" t="s">
        <v>480</v>
      </c>
      <c r="G63" s="86" t="s">
        <v>734</v>
      </c>
      <c r="H63" s="15">
        <v>2</v>
      </c>
      <c r="I63" s="15" t="s">
        <v>729</v>
      </c>
      <c r="J63" s="15">
        <v>1</v>
      </c>
      <c r="K63" s="15">
        <v>21</v>
      </c>
      <c r="L63" s="60">
        <v>2.84</v>
      </c>
      <c r="M63" s="15">
        <v>3</v>
      </c>
      <c r="N63" s="15">
        <v>2</v>
      </c>
      <c r="O63" s="15" t="s">
        <v>729</v>
      </c>
      <c r="P63" s="15" t="s">
        <v>730</v>
      </c>
      <c r="Q63" s="15">
        <v>42</v>
      </c>
      <c r="R63" s="60"/>
      <c r="S63" s="87"/>
      <c r="T63" s="64"/>
      <c r="U63" s="88" t="s">
        <v>731</v>
      </c>
      <c r="V63" s="64"/>
      <c r="W63" s="15" t="s">
        <v>14</v>
      </c>
      <c r="X63" s="15">
        <v>243853</v>
      </c>
      <c r="Y63" s="48" t="s">
        <v>479</v>
      </c>
    </row>
    <row r="64" spans="1:25">
      <c r="A64" s="15" t="s">
        <v>461</v>
      </c>
      <c r="B64" s="15">
        <v>18</v>
      </c>
      <c r="C64" s="15">
        <v>21</v>
      </c>
      <c r="D64" s="15">
        <v>3</v>
      </c>
      <c r="E64" s="46" t="s">
        <v>487</v>
      </c>
      <c r="F64" s="53" t="s">
        <v>480</v>
      </c>
      <c r="G64" s="86" t="s">
        <v>734</v>
      </c>
      <c r="H64" s="15">
        <v>2</v>
      </c>
      <c r="I64" s="15" t="s">
        <v>729</v>
      </c>
      <c r="J64" s="15">
        <v>1</v>
      </c>
      <c r="K64" s="15">
        <v>23</v>
      </c>
      <c r="L64" s="60">
        <v>2.58</v>
      </c>
      <c r="M64" s="15">
        <v>2</v>
      </c>
      <c r="N64" s="15">
        <v>3</v>
      </c>
      <c r="O64" s="15" t="s">
        <v>729</v>
      </c>
      <c r="P64" s="15" t="s">
        <v>730</v>
      </c>
      <c r="Q64" s="15">
        <v>47</v>
      </c>
      <c r="R64" s="60"/>
      <c r="S64" s="87"/>
      <c r="T64" s="64"/>
      <c r="U64" s="88" t="s">
        <v>731</v>
      </c>
      <c r="V64" s="64"/>
      <c r="W64" s="15" t="s">
        <v>14</v>
      </c>
      <c r="X64" s="15">
        <v>243853</v>
      </c>
      <c r="Y64" s="48" t="s">
        <v>479</v>
      </c>
    </row>
    <row r="65" spans="1:25">
      <c r="A65" s="15" t="s">
        <v>461</v>
      </c>
      <c r="B65" s="15">
        <v>21</v>
      </c>
      <c r="C65" s="15">
        <v>24</v>
      </c>
      <c r="D65" s="15">
        <v>3</v>
      </c>
      <c r="E65" s="46" t="s">
        <v>488</v>
      </c>
      <c r="F65" s="53" t="s">
        <v>480</v>
      </c>
      <c r="G65" s="86" t="s">
        <v>734</v>
      </c>
      <c r="H65" s="15">
        <v>2</v>
      </c>
      <c r="I65" s="15" t="s">
        <v>729</v>
      </c>
      <c r="J65" s="15">
        <v>1</v>
      </c>
      <c r="K65" s="15">
        <v>34</v>
      </c>
      <c r="L65" s="60">
        <v>2.5</v>
      </c>
      <c r="M65" s="15">
        <v>3</v>
      </c>
      <c r="N65" s="15" t="s">
        <v>729</v>
      </c>
      <c r="O65" s="15" t="s">
        <v>729</v>
      </c>
      <c r="P65" s="15" t="s">
        <v>730</v>
      </c>
      <c r="Q65" s="15">
        <v>37</v>
      </c>
      <c r="R65" s="60"/>
      <c r="S65" s="87"/>
      <c r="T65" s="64"/>
      <c r="U65" s="88" t="s">
        <v>731</v>
      </c>
      <c r="V65" s="64"/>
      <c r="W65" s="15" t="s">
        <v>14</v>
      </c>
      <c r="X65" s="15">
        <v>243853</v>
      </c>
      <c r="Y65" s="48" t="s">
        <v>479</v>
      </c>
    </row>
    <row r="66" spans="1:25">
      <c r="A66" s="15" t="s">
        <v>461</v>
      </c>
      <c r="B66" s="15">
        <v>24</v>
      </c>
      <c r="C66" s="15">
        <v>27</v>
      </c>
      <c r="D66" s="15">
        <v>3</v>
      </c>
      <c r="E66" s="46" t="s">
        <v>489</v>
      </c>
      <c r="F66" s="53" t="s">
        <v>480</v>
      </c>
      <c r="G66" s="86">
        <v>0.2</v>
      </c>
      <c r="H66" s="15">
        <v>3</v>
      </c>
      <c r="I66" s="15" t="s">
        <v>729</v>
      </c>
      <c r="J66" s="15">
        <v>18</v>
      </c>
      <c r="K66" s="15">
        <v>46</v>
      </c>
      <c r="L66" s="60">
        <v>2.35</v>
      </c>
      <c r="M66" s="15">
        <v>3</v>
      </c>
      <c r="N66" s="15">
        <v>2</v>
      </c>
      <c r="O66" s="15" t="s">
        <v>729</v>
      </c>
      <c r="P66" s="15">
        <v>10</v>
      </c>
      <c r="Q66" s="15">
        <v>38</v>
      </c>
      <c r="R66" s="60"/>
      <c r="S66" s="87"/>
      <c r="T66" s="64"/>
      <c r="U66" s="88" t="s">
        <v>731</v>
      </c>
      <c r="V66" s="64"/>
      <c r="W66" s="15" t="s">
        <v>14</v>
      </c>
      <c r="X66" s="15">
        <v>243853</v>
      </c>
      <c r="Y66" s="48" t="s">
        <v>479</v>
      </c>
    </row>
    <row r="67" spans="1:25">
      <c r="A67" s="15" t="s">
        <v>461</v>
      </c>
      <c r="B67" s="15">
        <v>27</v>
      </c>
      <c r="C67" s="15">
        <v>30</v>
      </c>
      <c r="D67" s="15">
        <v>3</v>
      </c>
      <c r="E67" s="46" t="s">
        <v>490</v>
      </c>
      <c r="F67" s="53" t="s">
        <v>480</v>
      </c>
      <c r="G67" s="86" t="s">
        <v>734</v>
      </c>
      <c r="H67" s="15" t="s">
        <v>729</v>
      </c>
      <c r="I67" s="15" t="s">
        <v>729</v>
      </c>
      <c r="J67" s="15">
        <v>31</v>
      </c>
      <c r="K67" s="15">
        <v>64</v>
      </c>
      <c r="L67" s="60">
        <v>2.1800000000000002</v>
      </c>
      <c r="M67" s="15">
        <v>3</v>
      </c>
      <c r="N67" s="15" t="s">
        <v>729</v>
      </c>
      <c r="O67" s="15" t="s">
        <v>729</v>
      </c>
      <c r="P67" s="15">
        <v>10</v>
      </c>
      <c r="Q67" s="15">
        <v>37</v>
      </c>
      <c r="R67" s="60"/>
      <c r="S67" s="87"/>
      <c r="T67" s="64"/>
      <c r="U67" s="88" t="s">
        <v>731</v>
      </c>
      <c r="V67" s="64"/>
      <c r="W67" s="15" t="s">
        <v>14</v>
      </c>
      <c r="X67" s="15">
        <v>243853</v>
      </c>
      <c r="Y67" s="48" t="s">
        <v>479</v>
      </c>
    </row>
    <row r="68" spans="1:25">
      <c r="A68" s="15" t="s">
        <v>461</v>
      </c>
      <c r="B68" s="15">
        <v>30</v>
      </c>
      <c r="C68" s="15">
        <v>33</v>
      </c>
      <c r="D68" s="15">
        <v>3</v>
      </c>
      <c r="E68" s="46" t="s">
        <v>491</v>
      </c>
      <c r="F68" s="53" t="s">
        <v>480</v>
      </c>
      <c r="G68" s="86" t="s">
        <v>734</v>
      </c>
      <c r="H68" s="15">
        <v>2</v>
      </c>
      <c r="I68" s="15" t="s">
        <v>729</v>
      </c>
      <c r="J68" s="15">
        <v>34</v>
      </c>
      <c r="K68" s="15">
        <v>90</v>
      </c>
      <c r="L68" s="60">
        <v>2.2400000000000002</v>
      </c>
      <c r="M68" s="15">
        <v>4</v>
      </c>
      <c r="N68" s="15" t="s">
        <v>729</v>
      </c>
      <c r="O68" s="15" t="s">
        <v>729</v>
      </c>
      <c r="P68" s="15">
        <v>10</v>
      </c>
      <c r="Q68" s="15">
        <v>43</v>
      </c>
      <c r="R68" s="60"/>
      <c r="S68" s="87"/>
      <c r="T68" s="64"/>
      <c r="U68" s="88" t="s">
        <v>731</v>
      </c>
      <c r="V68" s="64"/>
      <c r="W68" s="15" t="s">
        <v>14</v>
      </c>
      <c r="X68" s="15">
        <v>243853</v>
      </c>
      <c r="Y68" s="48" t="s">
        <v>479</v>
      </c>
    </row>
    <row r="69" spans="1:25">
      <c r="A69" s="15" t="s">
        <v>461</v>
      </c>
      <c r="B69" s="15">
        <v>33</v>
      </c>
      <c r="C69" s="15">
        <v>36</v>
      </c>
      <c r="D69" s="15">
        <v>3</v>
      </c>
      <c r="E69" s="46" t="s">
        <v>492</v>
      </c>
      <c r="F69" s="53" t="s">
        <v>480</v>
      </c>
      <c r="G69" s="86" t="s">
        <v>734</v>
      </c>
      <c r="H69" s="15">
        <v>2</v>
      </c>
      <c r="I69" s="15" t="s">
        <v>729</v>
      </c>
      <c r="J69" s="15">
        <v>53</v>
      </c>
      <c r="K69" s="15">
        <v>100</v>
      </c>
      <c r="L69" s="60">
        <v>2.12</v>
      </c>
      <c r="M69" s="15">
        <v>3</v>
      </c>
      <c r="N69" s="15" t="s">
        <v>729</v>
      </c>
      <c r="O69" s="15" t="s">
        <v>729</v>
      </c>
      <c r="P69" s="15">
        <v>10</v>
      </c>
      <c r="Q69" s="15">
        <v>39</v>
      </c>
      <c r="R69" s="60"/>
      <c r="S69" s="87"/>
      <c r="T69" s="64"/>
      <c r="U69" s="88" t="s">
        <v>731</v>
      </c>
      <c r="V69" s="64"/>
      <c r="W69" s="15" t="s">
        <v>14</v>
      </c>
      <c r="X69" s="15">
        <v>243853</v>
      </c>
      <c r="Y69" s="48" t="s">
        <v>479</v>
      </c>
    </row>
    <row r="70" spans="1:25">
      <c r="A70" s="15" t="s">
        <v>461</v>
      </c>
      <c r="B70" s="15">
        <v>36</v>
      </c>
      <c r="C70" s="15">
        <v>39</v>
      </c>
      <c r="D70" s="15">
        <v>3</v>
      </c>
      <c r="E70" s="46" t="s">
        <v>493</v>
      </c>
      <c r="F70" s="53" t="s">
        <v>480</v>
      </c>
      <c r="G70" s="86" t="s">
        <v>734</v>
      </c>
      <c r="H70" s="15" t="s">
        <v>729</v>
      </c>
      <c r="I70" s="15" t="s">
        <v>729</v>
      </c>
      <c r="J70" s="15">
        <v>59</v>
      </c>
      <c r="K70" s="15">
        <v>108</v>
      </c>
      <c r="L70" s="60">
        <v>2.5099999999999998</v>
      </c>
      <c r="M70" s="15">
        <v>4</v>
      </c>
      <c r="N70" s="15" t="s">
        <v>729</v>
      </c>
      <c r="O70" s="15" t="s">
        <v>729</v>
      </c>
      <c r="P70" s="15">
        <v>10</v>
      </c>
      <c r="Q70" s="15">
        <v>36</v>
      </c>
      <c r="R70" s="60"/>
      <c r="S70" s="87"/>
      <c r="T70" s="64"/>
      <c r="U70" s="88">
        <v>0.01</v>
      </c>
      <c r="V70" s="64"/>
      <c r="W70" s="15" t="s">
        <v>14</v>
      </c>
      <c r="X70" s="15">
        <v>243853</v>
      </c>
      <c r="Y70" s="48" t="s">
        <v>479</v>
      </c>
    </row>
    <row r="71" spans="1:25">
      <c r="A71" s="15" t="s">
        <v>461</v>
      </c>
      <c r="B71" s="15">
        <v>39</v>
      </c>
      <c r="C71" s="15">
        <v>42</v>
      </c>
      <c r="D71" s="15">
        <v>3</v>
      </c>
      <c r="E71" s="46" t="s">
        <v>494</v>
      </c>
      <c r="F71" s="53" t="s">
        <v>480</v>
      </c>
      <c r="G71" s="86" t="s">
        <v>734</v>
      </c>
      <c r="H71" s="15" t="s">
        <v>729</v>
      </c>
      <c r="I71" s="15" t="s">
        <v>729</v>
      </c>
      <c r="J71" s="15">
        <v>57</v>
      </c>
      <c r="K71" s="15">
        <v>117</v>
      </c>
      <c r="L71" s="60">
        <v>2.5299999999999998</v>
      </c>
      <c r="M71" s="15">
        <v>3</v>
      </c>
      <c r="N71" s="15">
        <v>4</v>
      </c>
      <c r="O71" s="15" t="s">
        <v>729</v>
      </c>
      <c r="P71" s="15">
        <v>10</v>
      </c>
      <c r="Q71" s="15">
        <v>39</v>
      </c>
      <c r="R71" s="60"/>
      <c r="S71" s="87"/>
      <c r="T71" s="64"/>
      <c r="U71" s="88">
        <v>0.02</v>
      </c>
      <c r="V71" s="64"/>
      <c r="W71" s="15" t="s">
        <v>14</v>
      </c>
      <c r="X71" s="15">
        <v>243853</v>
      </c>
      <c r="Y71" s="48" t="s">
        <v>479</v>
      </c>
    </row>
    <row r="72" spans="1:25">
      <c r="A72" s="15" t="s">
        <v>461</v>
      </c>
      <c r="B72" s="15">
        <v>42</v>
      </c>
      <c r="C72" s="15">
        <v>45</v>
      </c>
      <c r="D72" s="15">
        <v>3</v>
      </c>
      <c r="E72" s="46" t="s">
        <v>495</v>
      </c>
      <c r="F72" s="53" t="s">
        <v>480</v>
      </c>
      <c r="G72" s="86" t="s">
        <v>734</v>
      </c>
      <c r="H72" s="15">
        <v>3</v>
      </c>
      <c r="I72" s="15" t="s">
        <v>729</v>
      </c>
      <c r="J72" s="15">
        <v>69</v>
      </c>
      <c r="K72" s="15">
        <v>172</v>
      </c>
      <c r="L72" s="60">
        <v>2.97</v>
      </c>
      <c r="M72" s="15">
        <v>7</v>
      </c>
      <c r="N72" s="15">
        <v>2</v>
      </c>
      <c r="O72" s="15" t="s">
        <v>729</v>
      </c>
      <c r="P72" s="15">
        <v>10</v>
      </c>
      <c r="Q72" s="15">
        <v>71</v>
      </c>
      <c r="R72" s="60"/>
      <c r="S72" s="87"/>
      <c r="T72" s="64"/>
      <c r="U72" s="88">
        <v>0.01</v>
      </c>
      <c r="V72" s="64"/>
      <c r="W72" s="15" t="s">
        <v>14</v>
      </c>
      <c r="X72" s="15">
        <v>243853</v>
      </c>
      <c r="Y72" s="48" t="s">
        <v>479</v>
      </c>
    </row>
    <row r="73" spans="1:25">
      <c r="A73" s="15" t="s">
        <v>461</v>
      </c>
      <c r="B73" s="15">
        <v>45</v>
      </c>
      <c r="C73" s="15">
        <v>48</v>
      </c>
      <c r="D73" s="15">
        <v>3</v>
      </c>
      <c r="E73" s="46" t="s">
        <v>496</v>
      </c>
      <c r="F73" s="53" t="s">
        <v>480</v>
      </c>
      <c r="G73" s="86" t="s">
        <v>734</v>
      </c>
      <c r="H73" s="15">
        <v>3</v>
      </c>
      <c r="I73" s="15">
        <v>7</v>
      </c>
      <c r="J73" s="15">
        <v>96</v>
      </c>
      <c r="K73" s="15">
        <v>287</v>
      </c>
      <c r="L73" s="60">
        <v>2.92</v>
      </c>
      <c r="M73" s="15">
        <v>7</v>
      </c>
      <c r="N73" s="15">
        <v>10</v>
      </c>
      <c r="O73" s="15" t="s">
        <v>729</v>
      </c>
      <c r="P73" s="15">
        <v>10</v>
      </c>
      <c r="Q73" s="15">
        <v>45</v>
      </c>
      <c r="R73" s="60"/>
      <c r="S73" s="87"/>
      <c r="T73" s="64"/>
      <c r="U73" s="88">
        <v>0.01</v>
      </c>
      <c r="V73" s="64"/>
      <c r="W73" s="15" t="s">
        <v>14</v>
      </c>
      <c r="X73" s="15">
        <v>243853</v>
      </c>
      <c r="Y73" s="48" t="s">
        <v>479</v>
      </c>
    </row>
    <row r="74" spans="1:25">
      <c r="A74" s="15" t="s">
        <v>461</v>
      </c>
      <c r="B74" s="15">
        <v>48</v>
      </c>
      <c r="C74" s="15">
        <v>51</v>
      </c>
      <c r="D74" s="15">
        <v>3</v>
      </c>
      <c r="E74" s="46" t="s">
        <v>497</v>
      </c>
      <c r="F74" s="53" t="s">
        <v>480</v>
      </c>
      <c r="G74" s="86" t="s">
        <v>734</v>
      </c>
      <c r="H74" s="15">
        <v>2</v>
      </c>
      <c r="I74" s="15" t="s">
        <v>729</v>
      </c>
      <c r="J74" s="15">
        <v>42</v>
      </c>
      <c r="K74" s="15">
        <v>213</v>
      </c>
      <c r="L74" s="60">
        <v>2.73</v>
      </c>
      <c r="M74" s="15">
        <v>7</v>
      </c>
      <c r="N74" s="15">
        <v>4</v>
      </c>
      <c r="O74" s="15" t="s">
        <v>729</v>
      </c>
      <c r="P74" s="15" t="s">
        <v>730</v>
      </c>
      <c r="Q74" s="15">
        <v>64</v>
      </c>
      <c r="R74" s="60"/>
      <c r="S74" s="87"/>
      <c r="T74" s="64"/>
      <c r="U74" s="88">
        <v>0.86</v>
      </c>
      <c r="V74" s="64"/>
      <c r="W74" s="15" t="s">
        <v>14</v>
      </c>
      <c r="X74" s="15">
        <v>243853</v>
      </c>
      <c r="Y74" s="48" t="s">
        <v>479</v>
      </c>
    </row>
    <row r="75" spans="1:25">
      <c r="A75" s="15" t="s">
        <v>461</v>
      </c>
      <c r="B75" s="15">
        <v>51</v>
      </c>
      <c r="C75" s="15">
        <v>52</v>
      </c>
      <c r="D75" s="15">
        <v>1</v>
      </c>
      <c r="E75" s="15">
        <v>980</v>
      </c>
      <c r="F75" s="16" t="s">
        <v>540</v>
      </c>
      <c r="G75" s="86">
        <v>0.4</v>
      </c>
      <c r="H75" s="15" t="s">
        <v>729</v>
      </c>
      <c r="I75" s="15" t="s">
        <v>729</v>
      </c>
      <c r="J75" s="15">
        <v>30</v>
      </c>
      <c r="K75" s="15">
        <v>304</v>
      </c>
      <c r="L75" s="60">
        <v>2.82</v>
      </c>
      <c r="M75" s="15">
        <v>6</v>
      </c>
      <c r="N75" s="15">
        <v>3</v>
      </c>
      <c r="O75" s="15" t="s">
        <v>729</v>
      </c>
      <c r="P75" s="15" t="s">
        <v>730</v>
      </c>
      <c r="Q75" s="15">
        <v>72</v>
      </c>
      <c r="R75" s="60"/>
      <c r="S75" s="87"/>
      <c r="T75" s="64"/>
      <c r="U75" s="88">
        <v>0.13</v>
      </c>
      <c r="V75" s="64"/>
      <c r="W75" s="15" t="s">
        <v>14</v>
      </c>
      <c r="X75" s="15">
        <v>243854</v>
      </c>
      <c r="Y75" s="48" t="s">
        <v>541</v>
      </c>
    </row>
    <row r="76" spans="1:25">
      <c r="A76" s="15" t="s">
        <v>461</v>
      </c>
      <c r="B76" s="15">
        <v>52</v>
      </c>
      <c r="C76" s="15">
        <v>53</v>
      </c>
      <c r="D76" s="15">
        <v>1</v>
      </c>
      <c r="E76" s="15">
        <v>981</v>
      </c>
      <c r="F76" s="16" t="s">
        <v>540</v>
      </c>
      <c r="G76" s="86">
        <v>0.6</v>
      </c>
      <c r="H76" s="15">
        <v>2</v>
      </c>
      <c r="I76" s="15" t="s">
        <v>729</v>
      </c>
      <c r="J76" s="15">
        <v>37</v>
      </c>
      <c r="K76" s="15">
        <v>616</v>
      </c>
      <c r="L76" s="60">
        <v>4.6900000000000004</v>
      </c>
      <c r="M76" s="15">
        <v>7</v>
      </c>
      <c r="N76" s="15">
        <v>7</v>
      </c>
      <c r="O76" s="15" t="s">
        <v>729</v>
      </c>
      <c r="P76" s="15" t="s">
        <v>730</v>
      </c>
      <c r="Q76" s="15">
        <v>97</v>
      </c>
      <c r="R76" s="60"/>
      <c r="S76" s="87"/>
      <c r="T76" s="64"/>
      <c r="U76" s="88">
        <v>0.14000000000000001</v>
      </c>
      <c r="V76" s="64"/>
      <c r="W76" s="15" t="s">
        <v>14</v>
      </c>
      <c r="X76" s="15">
        <v>243854</v>
      </c>
      <c r="Y76" s="48" t="s">
        <v>541</v>
      </c>
    </row>
    <row r="77" spans="1:25">
      <c r="A77" s="15" t="s">
        <v>461</v>
      </c>
      <c r="B77" s="15">
        <v>53</v>
      </c>
      <c r="C77" s="15">
        <v>54</v>
      </c>
      <c r="D77" s="15">
        <v>1</v>
      </c>
      <c r="E77" s="15">
        <v>982</v>
      </c>
      <c r="F77" s="16" t="s">
        <v>540</v>
      </c>
      <c r="G77" s="86">
        <v>0.9</v>
      </c>
      <c r="H77" s="15" t="s">
        <v>729</v>
      </c>
      <c r="I77" s="15" t="s">
        <v>729</v>
      </c>
      <c r="J77" s="15">
        <v>41</v>
      </c>
      <c r="K77" s="15">
        <v>1660</v>
      </c>
      <c r="L77" s="60">
        <v>7.06</v>
      </c>
      <c r="M77" s="15">
        <v>4</v>
      </c>
      <c r="N77" s="15">
        <v>28</v>
      </c>
      <c r="O77" s="15" t="s">
        <v>729</v>
      </c>
      <c r="P77" s="15" t="s">
        <v>730</v>
      </c>
      <c r="Q77" s="15">
        <v>704</v>
      </c>
      <c r="R77" s="60"/>
      <c r="S77" s="87"/>
      <c r="T77" s="64"/>
      <c r="U77" s="88">
        <v>0.53</v>
      </c>
      <c r="V77" s="64"/>
      <c r="W77" s="15" t="s">
        <v>14</v>
      </c>
      <c r="X77" s="15">
        <v>243854</v>
      </c>
      <c r="Y77" s="48" t="s">
        <v>541</v>
      </c>
    </row>
    <row r="78" spans="1:25">
      <c r="A78" s="15" t="s">
        <v>461</v>
      </c>
      <c r="B78" s="15">
        <v>54</v>
      </c>
      <c r="C78" s="15">
        <v>55</v>
      </c>
      <c r="D78" s="15">
        <v>1</v>
      </c>
      <c r="E78" s="15">
        <v>983</v>
      </c>
      <c r="F78" s="16" t="s">
        <v>540</v>
      </c>
      <c r="G78" s="86">
        <v>1</v>
      </c>
      <c r="H78" s="15">
        <v>7</v>
      </c>
      <c r="I78" s="15">
        <v>30</v>
      </c>
      <c r="J78" s="15">
        <v>64</v>
      </c>
      <c r="K78" s="15">
        <v>3370</v>
      </c>
      <c r="L78" s="60">
        <v>9.2799999999999994</v>
      </c>
      <c r="M78" s="15">
        <v>17</v>
      </c>
      <c r="N78" s="15">
        <v>165</v>
      </c>
      <c r="O78" s="15" t="s">
        <v>729</v>
      </c>
      <c r="P78" s="15" t="s">
        <v>730</v>
      </c>
      <c r="Q78" s="15">
        <v>964</v>
      </c>
      <c r="R78" s="60"/>
      <c r="S78" s="87"/>
      <c r="T78" s="64"/>
      <c r="U78" s="88">
        <v>0.77</v>
      </c>
      <c r="V78" s="64"/>
      <c r="W78" s="15" t="s">
        <v>14</v>
      </c>
      <c r="X78" s="15">
        <v>243854</v>
      </c>
      <c r="Y78" s="48" t="s">
        <v>541</v>
      </c>
    </row>
    <row r="79" spans="1:25">
      <c r="A79" s="15" t="s">
        <v>461</v>
      </c>
      <c r="B79" s="15">
        <v>55</v>
      </c>
      <c r="C79" s="15">
        <v>56</v>
      </c>
      <c r="D79" s="15">
        <v>1</v>
      </c>
      <c r="E79" s="15">
        <v>984</v>
      </c>
      <c r="F79" s="16" t="s">
        <v>540</v>
      </c>
      <c r="G79" s="86">
        <v>2.7</v>
      </c>
      <c r="H79" s="15">
        <v>56</v>
      </c>
      <c r="I79" s="15">
        <v>344</v>
      </c>
      <c r="J79" s="15">
        <v>35</v>
      </c>
      <c r="K79" s="15">
        <v>3920</v>
      </c>
      <c r="L79" s="60">
        <v>12.45</v>
      </c>
      <c r="M79" s="15">
        <v>78</v>
      </c>
      <c r="N79" s="15">
        <v>313</v>
      </c>
      <c r="O79" s="15">
        <v>8</v>
      </c>
      <c r="P79" s="15" t="s">
        <v>730</v>
      </c>
      <c r="Q79" s="15">
        <v>275</v>
      </c>
      <c r="R79" s="60"/>
      <c r="S79" s="87"/>
      <c r="T79" s="64"/>
      <c r="U79" s="88">
        <v>0.84</v>
      </c>
      <c r="V79" s="64"/>
      <c r="W79" s="15" t="s">
        <v>14</v>
      </c>
      <c r="X79" s="15">
        <v>243854</v>
      </c>
      <c r="Y79" s="48" t="s">
        <v>541</v>
      </c>
    </row>
    <row r="80" spans="1:25">
      <c r="A80" s="15" t="s">
        <v>461</v>
      </c>
      <c r="B80" s="15">
        <v>56</v>
      </c>
      <c r="C80" s="15">
        <v>57</v>
      </c>
      <c r="D80" s="15">
        <v>1</v>
      </c>
      <c r="E80" s="15">
        <v>985</v>
      </c>
      <c r="F80" s="16" t="s">
        <v>540</v>
      </c>
      <c r="G80" s="86">
        <v>0.8</v>
      </c>
      <c r="H80" s="15">
        <v>24</v>
      </c>
      <c r="I80" s="15">
        <v>159</v>
      </c>
      <c r="J80" s="15">
        <v>36</v>
      </c>
      <c r="K80" s="15">
        <v>2970</v>
      </c>
      <c r="L80" s="60">
        <v>9.7200000000000006</v>
      </c>
      <c r="M80" s="15">
        <v>31</v>
      </c>
      <c r="N80" s="15">
        <v>164</v>
      </c>
      <c r="O80" s="15">
        <v>4</v>
      </c>
      <c r="P80" s="15" t="s">
        <v>730</v>
      </c>
      <c r="Q80" s="15">
        <v>404</v>
      </c>
      <c r="R80" s="60"/>
      <c r="S80" s="87"/>
      <c r="T80" s="64"/>
      <c r="U80" s="88">
        <v>0.13</v>
      </c>
      <c r="V80" s="64"/>
      <c r="W80" s="15" t="s">
        <v>14</v>
      </c>
      <c r="X80" s="15">
        <v>243854</v>
      </c>
      <c r="Y80" s="48" t="s">
        <v>541</v>
      </c>
    </row>
    <row r="81" spans="1:25">
      <c r="A81" s="15" t="s">
        <v>461</v>
      </c>
      <c r="B81" s="15">
        <v>57</v>
      </c>
      <c r="C81" s="15">
        <v>58</v>
      </c>
      <c r="D81" s="15">
        <v>1</v>
      </c>
      <c r="E81" s="15">
        <v>986</v>
      </c>
      <c r="F81" s="16" t="s">
        <v>540</v>
      </c>
      <c r="G81" s="86">
        <v>0.7</v>
      </c>
      <c r="H81" s="15">
        <v>4</v>
      </c>
      <c r="I81" s="15">
        <v>82</v>
      </c>
      <c r="J81" s="15">
        <v>43</v>
      </c>
      <c r="K81" s="15">
        <v>5370</v>
      </c>
      <c r="L81" s="60">
        <v>7.11</v>
      </c>
      <c r="M81" s="15">
        <v>11</v>
      </c>
      <c r="N81" s="15">
        <v>66</v>
      </c>
      <c r="O81" s="15" t="s">
        <v>729</v>
      </c>
      <c r="P81" s="15" t="s">
        <v>730</v>
      </c>
      <c r="Q81" s="15">
        <v>530</v>
      </c>
      <c r="R81" s="60"/>
      <c r="S81" s="87"/>
      <c r="T81" s="64"/>
      <c r="U81" s="88">
        <v>0.04</v>
      </c>
      <c r="V81" s="64"/>
      <c r="W81" s="15" t="s">
        <v>14</v>
      </c>
      <c r="X81" s="15">
        <v>243854</v>
      </c>
      <c r="Y81" s="48" t="s">
        <v>541</v>
      </c>
    </row>
    <row r="82" spans="1:25">
      <c r="A82" s="15" t="s">
        <v>461</v>
      </c>
      <c r="B82" s="15">
        <v>58</v>
      </c>
      <c r="C82" s="15">
        <v>59</v>
      </c>
      <c r="D82" s="15">
        <v>1</v>
      </c>
      <c r="E82" s="15">
        <v>987</v>
      </c>
      <c r="F82" s="16" t="s">
        <v>540</v>
      </c>
      <c r="G82" s="86">
        <v>0.5</v>
      </c>
      <c r="H82" s="15">
        <v>4</v>
      </c>
      <c r="I82" s="15">
        <v>40</v>
      </c>
      <c r="J82" s="15">
        <v>40</v>
      </c>
      <c r="K82" s="15">
        <v>2830</v>
      </c>
      <c r="L82" s="60">
        <v>7.88</v>
      </c>
      <c r="M82" s="15">
        <v>13</v>
      </c>
      <c r="N82" s="15">
        <v>96</v>
      </c>
      <c r="O82" s="15" t="s">
        <v>729</v>
      </c>
      <c r="P82" s="15" t="s">
        <v>730</v>
      </c>
      <c r="Q82" s="15">
        <v>342</v>
      </c>
      <c r="R82" s="60"/>
      <c r="S82" s="87"/>
      <c r="T82" s="64"/>
      <c r="U82" s="88">
        <v>0.04</v>
      </c>
      <c r="V82" s="64"/>
      <c r="W82" s="15" t="s">
        <v>14</v>
      </c>
      <c r="X82" s="15">
        <v>243854</v>
      </c>
      <c r="Y82" s="48" t="s">
        <v>541</v>
      </c>
    </row>
    <row r="83" spans="1:25">
      <c r="A83" s="15" t="s">
        <v>461</v>
      </c>
      <c r="B83" s="15">
        <v>59</v>
      </c>
      <c r="C83" s="15">
        <v>60</v>
      </c>
      <c r="D83" s="15">
        <v>1</v>
      </c>
      <c r="E83" s="15">
        <v>988</v>
      </c>
      <c r="F83" s="16" t="s">
        <v>540</v>
      </c>
      <c r="G83" s="86">
        <v>11.6</v>
      </c>
      <c r="H83" s="15">
        <v>2</v>
      </c>
      <c r="I83" s="15">
        <v>60</v>
      </c>
      <c r="J83" s="15">
        <v>17</v>
      </c>
      <c r="K83" s="15">
        <v>3740</v>
      </c>
      <c r="L83" s="60">
        <v>11.1</v>
      </c>
      <c r="M83" s="15">
        <v>8</v>
      </c>
      <c r="N83" s="15">
        <v>84</v>
      </c>
      <c r="O83" s="15" t="s">
        <v>729</v>
      </c>
      <c r="P83" s="15" t="s">
        <v>730</v>
      </c>
      <c r="Q83" s="15">
        <v>296</v>
      </c>
      <c r="R83" s="60"/>
      <c r="S83" s="87"/>
      <c r="T83" s="64"/>
      <c r="U83" s="88">
        <v>0.05</v>
      </c>
      <c r="V83" s="64"/>
      <c r="W83" s="15" t="s">
        <v>14</v>
      </c>
      <c r="X83" s="15">
        <v>243854</v>
      </c>
      <c r="Y83" s="48" t="s">
        <v>541</v>
      </c>
    </row>
    <row r="84" spans="1:25">
      <c r="A84" s="15" t="s">
        <v>461</v>
      </c>
      <c r="B84" s="15">
        <v>60</v>
      </c>
      <c r="C84" s="15">
        <v>61</v>
      </c>
      <c r="D84" s="15">
        <v>1</v>
      </c>
      <c r="E84" s="15">
        <v>989</v>
      </c>
      <c r="F84" s="16" t="s">
        <v>540</v>
      </c>
      <c r="G84" s="86">
        <v>0.8</v>
      </c>
      <c r="H84" s="15">
        <v>3</v>
      </c>
      <c r="I84" s="15">
        <v>33</v>
      </c>
      <c r="J84" s="15">
        <v>17</v>
      </c>
      <c r="K84" s="15">
        <v>786</v>
      </c>
      <c r="L84" s="60">
        <v>12.95</v>
      </c>
      <c r="M84" s="15">
        <v>8</v>
      </c>
      <c r="N84" s="15">
        <v>60</v>
      </c>
      <c r="O84" s="15" t="s">
        <v>729</v>
      </c>
      <c r="P84" s="15" t="s">
        <v>730</v>
      </c>
      <c r="Q84" s="15">
        <v>299</v>
      </c>
      <c r="R84" s="60"/>
      <c r="S84" s="87"/>
      <c r="T84" s="64"/>
      <c r="U84" s="88">
        <v>0.04</v>
      </c>
      <c r="V84" s="64"/>
      <c r="W84" s="15" t="s">
        <v>14</v>
      </c>
      <c r="X84" s="15">
        <v>243854</v>
      </c>
      <c r="Y84" s="48" t="s">
        <v>541</v>
      </c>
    </row>
    <row r="85" spans="1:25">
      <c r="A85" s="15" t="s">
        <v>461</v>
      </c>
      <c r="B85" s="15">
        <v>61</v>
      </c>
      <c r="C85" s="15">
        <v>62</v>
      </c>
      <c r="D85" s="15">
        <v>1</v>
      </c>
      <c r="E85" s="15">
        <v>990</v>
      </c>
      <c r="F85" s="16" t="s">
        <v>540</v>
      </c>
      <c r="G85" s="86">
        <v>1.2</v>
      </c>
      <c r="H85" s="15">
        <v>2</v>
      </c>
      <c r="I85" s="15">
        <v>62</v>
      </c>
      <c r="J85" s="15">
        <v>11</v>
      </c>
      <c r="K85" s="15">
        <v>263</v>
      </c>
      <c r="L85" s="60">
        <v>18.2</v>
      </c>
      <c r="M85" s="15">
        <v>29</v>
      </c>
      <c r="N85" s="15">
        <v>96</v>
      </c>
      <c r="O85" s="15" t="s">
        <v>729</v>
      </c>
      <c r="P85" s="15" t="s">
        <v>730</v>
      </c>
      <c r="Q85" s="15">
        <v>115</v>
      </c>
      <c r="R85" s="60"/>
      <c r="S85" s="87"/>
      <c r="T85" s="64"/>
      <c r="U85" s="88">
        <v>0.12</v>
      </c>
      <c r="V85" s="64"/>
      <c r="W85" s="15" t="s">
        <v>14</v>
      </c>
      <c r="X85" s="15">
        <v>243854</v>
      </c>
      <c r="Y85" s="48" t="s">
        <v>541</v>
      </c>
    </row>
    <row r="86" spans="1:25">
      <c r="A86" s="15" t="s">
        <v>461</v>
      </c>
      <c r="B86" s="15">
        <v>62</v>
      </c>
      <c r="C86" s="15">
        <v>63</v>
      </c>
      <c r="D86" s="15">
        <v>1</v>
      </c>
      <c r="E86" s="15">
        <v>991</v>
      </c>
      <c r="F86" s="16" t="s">
        <v>540</v>
      </c>
      <c r="G86" s="86">
        <v>0.4</v>
      </c>
      <c r="H86" s="15" t="s">
        <v>729</v>
      </c>
      <c r="I86" s="15">
        <v>49</v>
      </c>
      <c r="J86" s="15">
        <v>11</v>
      </c>
      <c r="K86" s="15">
        <v>246</v>
      </c>
      <c r="L86" s="60">
        <v>13.4</v>
      </c>
      <c r="M86" s="15">
        <v>16</v>
      </c>
      <c r="N86" s="15">
        <v>70</v>
      </c>
      <c r="O86" s="15" t="s">
        <v>729</v>
      </c>
      <c r="P86" s="15" t="s">
        <v>730</v>
      </c>
      <c r="Q86" s="15">
        <v>85</v>
      </c>
      <c r="R86" s="60"/>
      <c r="S86" s="87"/>
      <c r="T86" s="64"/>
      <c r="U86" s="88">
        <v>0.04</v>
      </c>
      <c r="V86" s="64"/>
      <c r="W86" s="15" t="s">
        <v>14</v>
      </c>
      <c r="X86" s="15">
        <v>243854</v>
      </c>
      <c r="Y86" s="48" t="s">
        <v>541</v>
      </c>
    </row>
    <row r="87" spans="1:25">
      <c r="A87" s="15" t="s">
        <v>461</v>
      </c>
      <c r="B87" s="15">
        <v>63</v>
      </c>
      <c r="C87" s="15">
        <v>64</v>
      </c>
      <c r="D87" s="15">
        <v>1</v>
      </c>
      <c r="E87" s="15">
        <v>992</v>
      </c>
      <c r="F87" s="16" t="s">
        <v>540</v>
      </c>
      <c r="G87" s="86">
        <v>3.6</v>
      </c>
      <c r="H87" s="15">
        <v>2</v>
      </c>
      <c r="I87" s="15">
        <v>75</v>
      </c>
      <c r="J87" s="15">
        <v>10</v>
      </c>
      <c r="K87" s="15">
        <v>2030</v>
      </c>
      <c r="L87" s="60">
        <v>10.3</v>
      </c>
      <c r="M87" s="15">
        <v>9</v>
      </c>
      <c r="N87" s="15">
        <v>114</v>
      </c>
      <c r="O87" s="15" t="s">
        <v>729</v>
      </c>
      <c r="P87" s="15" t="s">
        <v>730</v>
      </c>
      <c r="Q87" s="15">
        <v>86</v>
      </c>
      <c r="R87" s="60"/>
      <c r="S87" s="87"/>
      <c r="T87" s="64"/>
      <c r="U87" s="88">
        <v>0.09</v>
      </c>
      <c r="V87" s="64"/>
      <c r="W87" s="15" t="s">
        <v>14</v>
      </c>
      <c r="X87" s="15">
        <v>243854</v>
      </c>
      <c r="Y87" s="48" t="s">
        <v>541</v>
      </c>
    </row>
    <row r="88" spans="1:25">
      <c r="A88" s="15" t="s">
        <v>461</v>
      </c>
      <c r="B88" s="15">
        <v>64</v>
      </c>
      <c r="C88" s="15">
        <v>65</v>
      </c>
      <c r="D88" s="15">
        <v>1</v>
      </c>
      <c r="E88" s="15">
        <v>993</v>
      </c>
      <c r="F88" s="16" t="s">
        <v>540</v>
      </c>
      <c r="G88" s="86">
        <v>0.6</v>
      </c>
      <c r="H88" s="15" t="s">
        <v>729</v>
      </c>
      <c r="I88" s="15">
        <v>235</v>
      </c>
      <c r="J88" s="15">
        <v>6</v>
      </c>
      <c r="K88" s="15">
        <v>764</v>
      </c>
      <c r="L88" s="60">
        <v>3.24</v>
      </c>
      <c r="M88" s="15">
        <v>11</v>
      </c>
      <c r="N88" s="15">
        <v>163</v>
      </c>
      <c r="O88" s="15" t="s">
        <v>729</v>
      </c>
      <c r="P88" s="15" t="s">
        <v>730</v>
      </c>
      <c r="Q88" s="15">
        <v>44</v>
      </c>
      <c r="R88" s="60"/>
      <c r="S88" s="87"/>
      <c r="T88" s="64"/>
      <c r="U88" s="88">
        <v>0.09</v>
      </c>
      <c r="V88" s="64"/>
      <c r="W88" s="15" t="s">
        <v>14</v>
      </c>
      <c r="X88" s="15">
        <v>243854</v>
      </c>
      <c r="Y88" s="48" t="s">
        <v>541</v>
      </c>
    </row>
    <row r="89" spans="1:25">
      <c r="A89" s="15" t="s">
        <v>461</v>
      </c>
      <c r="B89" s="15">
        <v>65</v>
      </c>
      <c r="C89" s="15">
        <v>66</v>
      </c>
      <c r="D89" s="15">
        <v>1</v>
      </c>
      <c r="E89" s="15">
        <v>994</v>
      </c>
      <c r="F89" s="16" t="s">
        <v>540</v>
      </c>
      <c r="G89" s="86">
        <v>0.5</v>
      </c>
      <c r="H89" s="15" t="s">
        <v>729</v>
      </c>
      <c r="I89" s="15">
        <v>109</v>
      </c>
      <c r="J89" s="15">
        <v>5</v>
      </c>
      <c r="K89" s="15">
        <v>172</v>
      </c>
      <c r="L89" s="60">
        <v>1.83</v>
      </c>
      <c r="M89" s="15">
        <v>2</v>
      </c>
      <c r="N89" s="15">
        <v>127</v>
      </c>
      <c r="O89" s="15" t="s">
        <v>729</v>
      </c>
      <c r="P89" s="15" t="s">
        <v>730</v>
      </c>
      <c r="Q89" s="15">
        <v>39</v>
      </c>
      <c r="R89" s="60"/>
      <c r="S89" s="87"/>
      <c r="T89" s="64"/>
      <c r="U89" s="88">
        <v>0.03</v>
      </c>
      <c r="V89" s="64"/>
      <c r="W89" s="15" t="s">
        <v>14</v>
      </c>
      <c r="X89" s="15">
        <v>243854</v>
      </c>
      <c r="Y89" s="48" t="s">
        <v>541</v>
      </c>
    </row>
    <row r="90" spans="1:25">
      <c r="A90" s="15" t="s">
        <v>461</v>
      </c>
      <c r="B90" s="15">
        <v>66</v>
      </c>
      <c r="C90" s="15">
        <v>67</v>
      </c>
      <c r="D90" s="15">
        <v>1</v>
      </c>
      <c r="E90" s="15">
        <v>995</v>
      </c>
      <c r="F90" s="16" t="s">
        <v>540</v>
      </c>
      <c r="G90" s="86">
        <v>0.3</v>
      </c>
      <c r="H90" s="15" t="s">
        <v>729</v>
      </c>
      <c r="I90" s="15">
        <v>212</v>
      </c>
      <c r="J90" s="15">
        <v>10</v>
      </c>
      <c r="K90" s="15">
        <v>222</v>
      </c>
      <c r="L90" s="60">
        <v>3.86</v>
      </c>
      <c r="M90" s="15">
        <v>6</v>
      </c>
      <c r="N90" s="15">
        <v>246</v>
      </c>
      <c r="O90" s="15" t="s">
        <v>729</v>
      </c>
      <c r="P90" s="15" t="s">
        <v>730</v>
      </c>
      <c r="Q90" s="15">
        <v>72</v>
      </c>
      <c r="R90" s="60"/>
      <c r="S90" s="87"/>
      <c r="T90" s="64"/>
      <c r="U90" s="88">
        <v>0.08</v>
      </c>
      <c r="V90" s="64"/>
      <c r="W90" s="15" t="s">
        <v>14</v>
      </c>
      <c r="X90" s="15">
        <v>243854</v>
      </c>
      <c r="Y90" s="48" t="s">
        <v>541</v>
      </c>
    </row>
    <row r="91" spans="1:25">
      <c r="A91" s="15" t="s">
        <v>461</v>
      </c>
      <c r="B91" s="15">
        <v>67</v>
      </c>
      <c r="C91" s="15">
        <v>68</v>
      </c>
      <c r="D91" s="15">
        <v>1</v>
      </c>
      <c r="E91" s="15">
        <v>996</v>
      </c>
      <c r="F91" s="16" t="s">
        <v>540</v>
      </c>
      <c r="G91" s="86">
        <v>0.5</v>
      </c>
      <c r="H91" s="15" t="s">
        <v>729</v>
      </c>
      <c r="I91" s="15">
        <v>262</v>
      </c>
      <c r="J91" s="15">
        <v>5</v>
      </c>
      <c r="K91" s="15">
        <v>113</v>
      </c>
      <c r="L91" s="60">
        <v>8.76</v>
      </c>
      <c r="M91" s="15">
        <v>10</v>
      </c>
      <c r="N91" s="15">
        <v>419</v>
      </c>
      <c r="O91" s="15">
        <v>2</v>
      </c>
      <c r="P91" s="15" t="s">
        <v>730</v>
      </c>
      <c r="Q91" s="15">
        <v>32</v>
      </c>
      <c r="R91" s="60"/>
      <c r="S91" s="87"/>
      <c r="T91" s="64"/>
      <c r="U91" s="88">
        <v>0.61</v>
      </c>
      <c r="V91" s="64"/>
      <c r="W91" s="15" t="s">
        <v>14</v>
      </c>
      <c r="X91" s="15">
        <v>243854</v>
      </c>
      <c r="Y91" s="48" t="s">
        <v>541</v>
      </c>
    </row>
    <row r="92" spans="1:25">
      <c r="A92" s="15" t="s">
        <v>461</v>
      </c>
      <c r="B92" s="15">
        <v>68</v>
      </c>
      <c r="C92" s="15">
        <v>69</v>
      </c>
      <c r="D92" s="15">
        <v>1</v>
      </c>
      <c r="E92" s="15">
        <v>997</v>
      </c>
      <c r="F92" s="16" t="s">
        <v>540</v>
      </c>
      <c r="G92" s="86">
        <v>1</v>
      </c>
      <c r="H92" s="15" t="s">
        <v>729</v>
      </c>
      <c r="I92" s="15">
        <v>44</v>
      </c>
      <c r="J92" s="15">
        <v>6</v>
      </c>
      <c r="K92" s="15">
        <v>98</v>
      </c>
      <c r="L92" s="60">
        <v>10.45</v>
      </c>
      <c r="M92" s="15">
        <v>9</v>
      </c>
      <c r="N92" s="15">
        <v>103</v>
      </c>
      <c r="O92" s="15" t="s">
        <v>729</v>
      </c>
      <c r="P92" s="15" t="s">
        <v>730</v>
      </c>
      <c r="Q92" s="15">
        <v>35</v>
      </c>
      <c r="R92" s="60"/>
      <c r="S92" s="87"/>
      <c r="T92" s="64"/>
      <c r="U92" s="88">
        <v>0.05</v>
      </c>
      <c r="V92" s="64"/>
      <c r="W92" s="15" t="s">
        <v>14</v>
      </c>
      <c r="X92" s="15">
        <v>243854</v>
      </c>
      <c r="Y92" s="48" t="s">
        <v>541</v>
      </c>
    </row>
    <row r="93" spans="1:25">
      <c r="A93" s="15" t="s">
        <v>461</v>
      </c>
      <c r="B93" s="15">
        <v>69</v>
      </c>
      <c r="C93" s="15">
        <v>70</v>
      </c>
      <c r="D93" s="15">
        <v>1</v>
      </c>
      <c r="E93" s="15">
        <v>998</v>
      </c>
      <c r="F93" s="16" t="s">
        <v>540</v>
      </c>
      <c r="G93" s="86">
        <v>0.5</v>
      </c>
      <c r="H93" s="15" t="s">
        <v>729</v>
      </c>
      <c r="I93" s="15">
        <v>51</v>
      </c>
      <c r="J93" s="15">
        <v>4</v>
      </c>
      <c r="K93" s="15">
        <v>252</v>
      </c>
      <c r="L93" s="60">
        <v>10.15</v>
      </c>
      <c r="M93" s="15">
        <v>12</v>
      </c>
      <c r="N93" s="15">
        <v>76</v>
      </c>
      <c r="O93" s="15" t="s">
        <v>729</v>
      </c>
      <c r="P93" s="15" t="s">
        <v>730</v>
      </c>
      <c r="Q93" s="15">
        <v>28</v>
      </c>
      <c r="R93" s="60"/>
      <c r="S93" s="87"/>
      <c r="T93" s="64"/>
      <c r="U93" s="88">
        <v>0.06</v>
      </c>
      <c r="V93" s="64"/>
      <c r="W93" s="15" t="s">
        <v>14</v>
      </c>
      <c r="X93" s="15">
        <v>243854</v>
      </c>
      <c r="Y93" s="48" t="s">
        <v>541</v>
      </c>
    </row>
    <row r="94" spans="1:25">
      <c r="A94" s="15" t="s">
        <v>461</v>
      </c>
      <c r="B94" s="15">
        <v>70</v>
      </c>
      <c r="C94" s="15">
        <v>71</v>
      </c>
      <c r="D94" s="15">
        <v>1</v>
      </c>
      <c r="E94" s="15">
        <v>999</v>
      </c>
      <c r="F94" s="16" t="s">
        <v>540</v>
      </c>
      <c r="G94" s="86">
        <v>0.2</v>
      </c>
      <c r="H94" s="15" t="s">
        <v>729</v>
      </c>
      <c r="I94" s="15">
        <v>20</v>
      </c>
      <c r="J94" s="15">
        <v>4</v>
      </c>
      <c r="K94" s="15">
        <v>76</v>
      </c>
      <c r="L94" s="60">
        <v>12.2</v>
      </c>
      <c r="M94" s="15">
        <v>12</v>
      </c>
      <c r="N94" s="15">
        <v>45</v>
      </c>
      <c r="O94" s="15" t="s">
        <v>729</v>
      </c>
      <c r="P94" s="15" t="s">
        <v>730</v>
      </c>
      <c r="Q94" s="15">
        <v>22</v>
      </c>
      <c r="R94" s="60"/>
      <c r="S94" s="87"/>
      <c r="T94" s="64"/>
      <c r="U94" s="88">
        <v>0.02</v>
      </c>
      <c r="V94" s="64"/>
      <c r="W94" s="15" t="s">
        <v>14</v>
      </c>
      <c r="X94" s="15">
        <v>243854</v>
      </c>
      <c r="Y94" s="48" t="s">
        <v>541</v>
      </c>
    </row>
    <row r="95" spans="1:25">
      <c r="A95" s="15" t="s">
        <v>461</v>
      </c>
      <c r="B95" s="15">
        <v>71</v>
      </c>
      <c r="C95" s="15">
        <v>72</v>
      </c>
      <c r="D95" s="15">
        <v>1</v>
      </c>
      <c r="E95" s="15">
        <v>1000</v>
      </c>
      <c r="F95" s="16" t="s">
        <v>540</v>
      </c>
      <c r="G95" s="86">
        <v>0.4</v>
      </c>
      <c r="H95" s="15">
        <v>4</v>
      </c>
      <c r="I95" s="15">
        <v>48</v>
      </c>
      <c r="J95" s="15">
        <v>13</v>
      </c>
      <c r="K95" s="15">
        <v>58</v>
      </c>
      <c r="L95" s="60">
        <v>12.15</v>
      </c>
      <c r="M95" s="15">
        <v>10</v>
      </c>
      <c r="N95" s="15">
        <v>36</v>
      </c>
      <c r="O95" s="15">
        <v>5</v>
      </c>
      <c r="P95" s="15" t="s">
        <v>730</v>
      </c>
      <c r="Q95" s="15">
        <v>64</v>
      </c>
      <c r="R95" s="60"/>
      <c r="S95" s="87"/>
      <c r="T95" s="64"/>
      <c r="U95" s="88">
        <v>0.01</v>
      </c>
      <c r="V95" s="64"/>
      <c r="W95" s="15" t="s">
        <v>14</v>
      </c>
      <c r="X95" s="15">
        <v>243854</v>
      </c>
      <c r="Y95" s="48" t="s">
        <v>541</v>
      </c>
    </row>
    <row r="96" spans="1:25">
      <c r="A96" s="15" t="s">
        <v>461</v>
      </c>
      <c r="B96" s="15">
        <v>72</v>
      </c>
      <c r="C96" s="15">
        <v>73</v>
      </c>
      <c r="D96" s="15">
        <v>1</v>
      </c>
      <c r="E96" s="15">
        <v>1001</v>
      </c>
      <c r="F96" s="16" t="s">
        <v>540</v>
      </c>
      <c r="G96" s="86">
        <v>0.2</v>
      </c>
      <c r="H96" s="15">
        <v>17</v>
      </c>
      <c r="I96" s="15">
        <v>23</v>
      </c>
      <c r="J96" s="15">
        <v>13</v>
      </c>
      <c r="K96" s="15">
        <v>37</v>
      </c>
      <c r="L96" s="60">
        <v>12.5</v>
      </c>
      <c r="M96" s="15">
        <v>9</v>
      </c>
      <c r="N96" s="15">
        <v>26</v>
      </c>
      <c r="O96" s="15">
        <v>3</v>
      </c>
      <c r="P96" s="15" t="s">
        <v>730</v>
      </c>
      <c r="Q96" s="15">
        <v>26</v>
      </c>
      <c r="R96" s="60"/>
      <c r="S96" s="87"/>
      <c r="T96" s="64"/>
      <c r="U96" s="88">
        <v>0.01</v>
      </c>
      <c r="V96" s="64"/>
      <c r="W96" s="15" t="s">
        <v>14</v>
      </c>
      <c r="X96" s="15">
        <v>243854</v>
      </c>
      <c r="Y96" s="48" t="s">
        <v>541</v>
      </c>
    </row>
    <row r="97" spans="1:25">
      <c r="A97" s="15" t="s">
        <v>461</v>
      </c>
      <c r="B97" s="15">
        <v>73</v>
      </c>
      <c r="C97" s="15">
        <v>74</v>
      </c>
      <c r="D97" s="15">
        <v>1</v>
      </c>
      <c r="E97" s="15">
        <v>1002</v>
      </c>
      <c r="F97" s="16" t="s">
        <v>540</v>
      </c>
      <c r="G97" s="86" t="s">
        <v>734</v>
      </c>
      <c r="H97" s="15">
        <v>2</v>
      </c>
      <c r="I97" s="15">
        <v>11</v>
      </c>
      <c r="J97" s="15">
        <v>37</v>
      </c>
      <c r="K97" s="15">
        <v>16</v>
      </c>
      <c r="L97" s="60">
        <v>10.199999999999999</v>
      </c>
      <c r="M97" s="15">
        <v>3</v>
      </c>
      <c r="N97" s="15">
        <v>8</v>
      </c>
      <c r="O97" s="15">
        <v>2</v>
      </c>
      <c r="P97" s="15" t="s">
        <v>730</v>
      </c>
      <c r="Q97" s="15">
        <v>161</v>
      </c>
      <c r="R97" s="60"/>
      <c r="S97" s="87"/>
      <c r="T97" s="64"/>
      <c r="U97" s="88" t="s">
        <v>731</v>
      </c>
      <c r="V97" s="64"/>
      <c r="W97" s="15" t="s">
        <v>14</v>
      </c>
      <c r="X97" s="15">
        <v>243854</v>
      </c>
      <c r="Y97" s="48" t="s">
        <v>541</v>
      </c>
    </row>
    <row r="98" spans="1:25">
      <c r="A98" s="15" t="s">
        <v>461</v>
      </c>
      <c r="B98" s="15">
        <v>74</v>
      </c>
      <c r="C98" s="15">
        <v>75</v>
      </c>
      <c r="D98" s="15">
        <v>1</v>
      </c>
      <c r="E98" s="15">
        <v>1003</v>
      </c>
      <c r="F98" s="16" t="s">
        <v>540</v>
      </c>
      <c r="G98" s="86" t="s">
        <v>734</v>
      </c>
      <c r="H98" s="15" t="s">
        <v>729</v>
      </c>
      <c r="I98" s="15">
        <v>3</v>
      </c>
      <c r="J98" s="15">
        <v>42</v>
      </c>
      <c r="K98" s="15">
        <v>7</v>
      </c>
      <c r="L98" s="60">
        <v>9.27</v>
      </c>
      <c r="M98" s="15">
        <v>2</v>
      </c>
      <c r="N98" s="15">
        <v>3</v>
      </c>
      <c r="O98" s="15" t="s">
        <v>729</v>
      </c>
      <c r="P98" s="15" t="s">
        <v>730</v>
      </c>
      <c r="Q98" s="15">
        <v>251</v>
      </c>
      <c r="R98" s="60"/>
      <c r="S98" s="87"/>
      <c r="T98" s="64"/>
      <c r="U98" s="88" t="s">
        <v>731</v>
      </c>
      <c r="V98" s="64"/>
      <c r="W98" s="15" t="s">
        <v>14</v>
      </c>
      <c r="X98" s="15">
        <v>243854</v>
      </c>
      <c r="Y98" s="48" t="s">
        <v>541</v>
      </c>
    </row>
    <row r="99" spans="1:25">
      <c r="A99" s="15" t="s">
        <v>461</v>
      </c>
      <c r="B99" s="15">
        <v>75</v>
      </c>
      <c r="C99" s="15">
        <v>76</v>
      </c>
      <c r="D99" s="15">
        <v>1</v>
      </c>
      <c r="E99" s="15">
        <v>1004</v>
      </c>
      <c r="F99" s="16" t="s">
        <v>540</v>
      </c>
      <c r="G99" s="86" t="s">
        <v>734</v>
      </c>
      <c r="H99" s="15" t="s">
        <v>729</v>
      </c>
      <c r="I99" s="15" t="s">
        <v>729</v>
      </c>
      <c r="J99" s="15">
        <v>26</v>
      </c>
      <c r="K99" s="15">
        <v>3</v>
      </c>
      <c r="L99" s="60">
        <v>5.82</v>
      </c>
      <c r="M99" s="15">
        <v>3</v>
      </c>
      <c r="N99" s="15" t="s">
        <v>729</v>
      </c>
      <c r="O99" s="15" t="s">
        <v>729</v>
      </c>
      <c r="P99" s="15" t="s">
        <v>730</v>
      </c>
      <c r="Q99" s="15">
        <v>144</v>
      </c>
      <c r="R99" s="60"/>
      <c r="S99" s="87"/>
      <c r="T99" s="64"/>
      <c r="U99" s="88" t="s">
        <v>731</v>
      </c>
      <c r="V99" s="64"/>
      <c r="W99" s="15" t="s">
        <v>14</v>
      </c>
      <c r="X99" s="15">
        <v>243854</v>
      </c>
      <c r="Y99" s="48" t="s">
        <v>541</v>
      </c>
    </row>
    <row r="100" spans="1:25">
      <c r="A100" s="15" t="s">
        <v>461</v>
      </c>
      <c r="B100" s="15">
        <v>76</v>
      </c>
      <c r="C100" s="15">
        <v>77</v>
      </c>
      <c r="D100" s="15">
        <v>1</v>
      </c>
      <c r="E100" s="15">
        <v>1005</v>
      </c>
      <c r="F100" s="16" t="s">
        <v>540</v>
      </c>
      <c r="G100" s="86" t="s">
        <v>734</v>
      </c>
      <c r="H100" s="15">
        <v>3</v>
      </c>
      <c r="I100" s="15" t="s">
        <v>729</v>
      </c>
      <c r="J100" s="15">
        <v>28</v>
      </c>
      <c r="K100" s="15">
        <v>8</v>
      </c>
      <c r="L100" s="60">
        <v>5.92</v>
      </c>
      <c r="M100" s="15">
        <v>3</v>
      </c>
      <c r="N100" s="15">
        <v>5</v>
      </c>
      <c r="O100" s="15" t="s">
        <v>729</v>
      </c>
      <c r="P100" s="15" t="s">
        <v>730</v>
      </c>
      <c r="Q100" s="15">
        <v>153</v>
      </c>
      <c r="R100" s="60"/>
      <c r="S100" s="87"/>
      <c r="T100" s="64"/>
      <c r="U100" s="88" t="s">
        <v>731</v>
      </c>
      <c r="V100" s="64"/>
      <c r="W100" s="15" t="s">
        <v>14</v>
      </c>
      <c r="X100" s="15">
        <v>243854</v>
      </c>
      <c r="Y100" s="48" t="s">
        <v>541</v>
      </c>
    </row>
    <row r="101" spans="1:25">
      <c r="A101" s="15" t="s">
        <v>461</v>
      </c>
      <c r="B101" s="15">
        <v>77</v>
      </c>
      <c r="C101" s="15">
        <v>78</v>
      </c>
      <c r="D101" s="15">
        <v>1</v>
      </c>
      <c r="E101" s="15">
        <v>1006</v>
      </c>
      <c r="F101" s="16" t="s">
        <v>540</v>
      </c>
      <c r="G101" s="86">
        <v>0.2</v>
      </c>
      <c r="H101" s="15">
        <v>2</v>
      </c>
      <c r="I101" s="15">
        <v>7</v>
      </c>
      <c r="J101" s="15">
        <v>48</v>
      </c>
      <c r="K101" s="15">
        <v>12</v>
      </c>
      <c r="L101" s="60">
        <v>10.75</v>
      </c>
      <c r="M101" s="15">
        <v>7</v>
      </c>
      <c r="N101" s="15">
        <v>6</v>
      </c>
      <c r="O101" s="15" t="s">
        <v>729</v>
      </c>
      <c r="P101" s="15" t="s">
        <v>730</v>
      </c>
      <c r="Q101" s="15">
        <v>267</v>
      </c>
      <c r="R101" s="60"/>
      <c r="S101" s="87"/>
      <c r="T101" s="64"/>
      <c r="U101" s="88" t="s">
        <v>731</v>
      </c>
      <c r="V101" s="64"/>
      <c r="W101" s="15" t="s">
        <v>14</v>
      </c>
      <c r="X101" s="15">
        <v>243854</v>
      </c>
      <c r="Y101" s="48" t="s">
        <v>541</v>
      </c>
    </row>
    <row r="102" spans="1:25">
      <c r="A102" s="15" t="s">
        <v>461</v>
      </c>
      <c r="B102" s="15">
        <v>78</v>
      </c>
      <c r="C102" s="15">
        <v>79</v>
      </c>
      <c r="D102" s="15">
        <v>1</v>
      </c>
      <c r="E102" s="15">
        <v>1007</v>
      </c>
      <c r="F102" s="16" t="s">
        <v>540</v>
      </c>
      <c r="G102" s="86" t="s">
        <v>734</v>
      </c>
      <c r="H102" s="15" t="s">
        <v>729</v>
      </c>
      <c r="I102" s="15">
        <v>9</v>
      </c>
      <c r="J102" s="15">
        <v>14</v>
      </c>
      <c r="K102" s="15">
        <v>20</v>
      </c>
      <c r="L102" s="60">
        <v>11.2</v>
      </c>
      <c r="M102" s="15">
        <v>9</v>
      </c>
      <c r="N102" s="15">
        <v>11</v>
      </c>
      <c r="O102" s="15" t="s">
        <v>729</v>
      </c>
      <c r="P102" s="15" t="s">
        <v>730</v>
      </c>
      <c r="Q102" s="15">
        <v>61</v>
      </c>
      <c r="R102" s="60"/>
      <c r="S102" s="87"/>
      <c r="T102" s="64"/>
      <c r="U102" s="88" t="s">
        <v>731</v>
      </c>
      <c r="V102" s="64"/>
      <c r="W102" s="15" t="s">
        <v>14</v>
      </c>
      <c r="X102" s="15">
        <v>243854</v>
      </c>
      <c r="Y102" s="48" t="s">
        <v>541</v>
      </c>
    </row>
    <row r="103" spans="1:25">
      <c r="A103" s="15" t="s">
        <v>461</v>
      </c>
      <c r="B103" s="15">
        <v>79</v>
      </c>
      <c r="C103" s="15">
        <v>80</v>
      </c>
      <c r="D103" s="15">
        <v>1</v>
      </c>
      <c r="E103" s="15">
        <v>1008</v>
      </c>
      <c r="F103" s="16" t="s">
        <v>540</v>
      </c>
      <c r="G103" s="86">
        <v>0.8</v>
      </c>
      <c r="H103" s="15" t="s">
        <v>729</v>
      </c>
      <c r="I103" s="15">
        <v>181</v>
      </c>
      <c r="J103" s="15">
        <v>14</v>
      </c>
      <c r="K103" s="15">
        <v>63</v>
      </c>
      <c r="L103" s="60">
        <v>8.65</v>
      </c>
      <c r="M103" s="15">
        <v>9</v>
      </c>
      <c r="N103" s="15">
        <v>261</v>
      </c>
      <c r="O103" s="15" t="s">
        <v>729</v>
      </c>
      <c r="P103" s="15" t="s">
        <v>730</v>
      </c>
      <c r="Q103" s="15">
        <v>61</v>
      </c>
      <c r="R103" s="60"/>
      <c r="S103" s="87"/>
      <c r="T103" s="64"/>
      <c r="U103" s="88">
        <v>0.06</v>
      </c>
      <c r="V103" s="64"/>
      <c r="W103" s="15" t="s">
        <v>14</v>
      </c>
      <c r="X103" s="15">
        <v>243854</v>
      </c>
      <c r="Y103" s="48" t="s">
        <v>541</v>
      </c>
    </row>
    <row r="104" spans="1:25">
      <c r="A104" s="15" t="s">
        <v>461</v>
      </c>
      <c r="B104" s="15">
        <v>80</v>
      </c>
      <c r="C104" s="15">
        <v>81</v>
      </c>
      <c r="D104" s="15">
        <v>1</v>
      </c>
      <c r="E104" s="15">
        <v>1009</v>
      </c>
      <c r="F104" s="16" t="s">
        <v>540</v>
      </c>
      <c r="G104" s="86" t="s">
        <v>734</v>
      </c>
      <c r="H104" s="15" t="s">
        <v>729</v>
      </c>
      <c r="I104" s="15">
        <v>4</v>
      </c>
      <c r="J104" s="15">
        <v>12</v>
      </c>
      <c r="K104" s="15">
        <v>27</v>
      </c>
      <c r="L104" s="60">
        <v>25.6</v>
      </c>
      <c r="M104" s="15">
        <v>4</v>
      </c>
      <c r="N104" s="15">
        <v>16</v>
      </c>
      <c r="O104" s="15" t="s">
        <v>729</v>
      </c>
      <c r="P104" s="15" t="s">
        <v>730</v>
      </c>
      <c r="Q104" s="15">
        <v>39</v>
      </c>
      <c r="R104" s="60"/>
      <c r="S104" s="87"/>
      <c r="T104" s="64"/>
      <c r="U104" s="88" t="s">
        <v>731</v>
      </c>
      <c r="V104" s="64"/>
      <c r="W104" s="15" t="s">
        <v>14</v>
      </c>
      <c r="X104" s="15">
        <v>243854</v>
      </c>
      <c r="Y104" s="48" t="s">
        <v>541</v>
      </c>
    </row>
    <row r="105" spans="1:25">
      <c r="A105" s="15" t="s">
        <v>461</v>
      </c>
      <c r="B105" s="15">
        <v>81</v>
      </c>
      <c r="C105" s="15">
        <v>82</v>
      </c>
      <c r="D105" s="15">
        <v>1</v>
      </c>
      <c r="E105" s="15">
        <v>1010</v>
      </c>
      <c r="F105" s="16" t="s">
        <v>540</v>
      </c>
      <c r="G105" s="86" t="s">
        <v>734</v>
      </c>
      <c r="H105" s="15" t="s">
        <v>729</v>
      </c>
      <c r="I105" s="15">
        <v>90</v>
      </c>
      <c r="J105" s="15">
        <v>16</v>
      </c>
      <c r="K105" s="15">
        <v>94</v>
      </c>
      <c r="L105" s="60">
        <v>24</v>
      </c>
      <c r="M105" s="15">
        <v>4</v>
      </c>
      <c r="N105" s="15">
        <v>34</v>
      </c>
      <c r="O105" s="15" t="s">
        <v>729</v>
      </c>
      <c r="P105" s="15" t="s">
        <v>730</v>
      </c>
      <c r="Q105" s="15">
        <v>38</v>
      </c>
      <c r="R105" s="60"/>
      <c r="S105" s="87"/>
      <c r="T105" s="64"/>
      <c r="U105" s="88">
        <v>0.04</v>
      </c>
      <c r="V105" s="64"/>
      <c r="W105" s="15" t="s">
        <v>14</v>
      </c>
      <c r="X105" s="15">
        <v>243854</v>
      </c>
      <c r="Y105" s="48" t="s">
        <v>541</v>
      </c>
    </row>
    <row r="106" spans="1:25">
      <c r="A106" s="15" t="s">
        <v>461</v>
      </c>
      <c r="B106" s="15">
        <v>82</v>
      </c>
      <c r="C106" s="15">
        <v>83</v>
      </c>
      <c r="D106" s="15">
        <v>1</v>
      </c>
      <c r="E106" s="15">
        <v>1011</v>
      </c>
      <c r="F106" s="16" t="s">
        <v>540</v>
      </c>
      <c r="G106" s="86">
        <v>0.5</v>
      </c>
      <c r="H106" s="15" t="s">
        <v>729</v>
      </c>
      <c r="I106" s="15">
        <v>542</v>
      </c>
      <c r="J106" s="15">
        <v>12</v>
      </c>
      <c r="K106" s="15">
        <v>80</v>
      </c>
      <c r="L106" s="60">
        <v>18.899999999999999</v>
      </c>
      <c r="M106" s="15">
        <v>8</v>
      </c>
      <c r="N106" s="15">
        <v>224</v>
      </c>
      <c r="O106" s="15" t="s">
        <v>729</v>
      </c>
      <c r="P106" s="15" t="s">
        <v>730</v>
      </c>
      <c r="Q106" s="15">
        <v>41</v>
      </c>
      <c r="R106" s="60"/>
      <c r="S106" s="87"/>
      <c r="T106" s="64"/>
      <c r="U106" s="88">
        <v>2.4700000000000002</v>
      </c>
      <c r="V106" s="64"/>
      <c r="W106" s="15" t="s">
        <v>14</v>
      </c>
      <c r="X106" s="15">
        <v>243854</v>
      </c>
      <c r="Y106" s="48" t="s">
        <v>541</v>
      </c>
    </row>
    <row r="107" spans="1:25">
      <c r="A107" s="15" t="s">
        <v>461</v>
      </c>
      <c r="B107" s="15">
        <v>83</v>
      </c>
      <c r="C107" s="15">
        <v>84</v>
      </c>
      <c r="D107" s="15">
        <v>1</v>
      </c>
      <c r="E107" s="15">
        <v>1012</v>
      </c>
      <c r="F107" s="16" t="s">
        <v>540</v>
      </c>
      <c r="G107" s="86">
        <v>0.2</v>
      </c>
      <c r="H107" s="15">
        <v>5</v>
      </c>
      <c r="I107" s="15">
        <v>129</v>
      </c>
      <c r="J107" s="15">
        <v>20</v>
      </c>
      <c r="K107" s="15">
        <v>43</v>
      </c>
      <c r="L107" s="60">
        <v>17.100000000000001</v>
      </c>
      <c r="M107" s="15">
        <v>17</v>
      </c>
      <c r="N107" s="15">
        <v>106</v>
      </c>
      <c r="O107" s="15" t="s">
        <v>729</v>
      </c>
      <c r="P107" s="15" t="s">
        <v>730</v>
      </c>
      <c r="Q107" s="15">
        <v>84</v>
      </c>
      <c r="R107" s="60"/>
      <c r="S107" s="87"/>
      <c r="T107" s="64"/>
      <c r="U107" s="88">
        <v>0.15</v>
      </c>
      <c r="V107" s="64"/>
      <c r="W107" s="15" t="s">
        <v>14</v>
      </c>
      <c r="X107" s="15">
        <v>243854</v>
      </c>
      <c r="Y107" s="48" t="s">
        <v>541</v>
      </c>
    </row>
    <row r="108" spans="1:25" ht="15.75" thickBot="1">
      <c r="A108" s="17" t="s">
        <v>461</v>
      </c>
      <c r="B108" s="17">
        <v>84</v>
      </c>
      <c r="C108" s="17">
        <v>85</v>
      </c>
      <c r="D108" s="17">
        <v>1</v>
      </c>
      <c r="E108" s="17">
        <v>1013</v>
      </c>
      <c r="F108" s="105" t="s">
        <v>540</v>
      </c>
      <c r="G108" s="98">
        <v>0.3</v>
      </c>
      <c r="H108" s="17">
        <v>19</v>
      </c>
      <c r="I108" s="17">
        <v>264</v>
      </c>
      <c r="J108" s="17">
        <v>62</v>
      </c>
      <c r="K108" s="17">
        <v>71</v>
      </c>
      <c r="L108" s="99">
        <v>17.7</v>
      </c>
      <c r="M108" s="17">
        <v>39</v>
      </c>
      <c r="N108" s="17">
        <v>122</v>
      </c>
      <c r="O108" s="17">
        <v>2</v>
      </c>
      <c r="P108" s="17" t="s">
        <v>730</v>
      </c>
      <c r="Q108" s="17">
        <v>73</v>
      </c>
      <c r="R108" s="99"/>
      <c r="S108" s="100"/>
      <c r="T108" s="67"/>
      <c r="U108" s="101">
        <v>0.54</v>
      </c>
      <c r="V108" s="67"/>
      <c r="W108" s="17" t="s">
        <v>14</v>
      </c>
      <c r="X108" s="17">
        <v>243854</v>
      </c>
      <c r="Y108" s="102" t="s">
        <v>541</v>
      </c>
    </row>
    <row r="109" spans="1:25">
      <c r="A109" s="71" t="s">
        <v>461</v>
      </c>
      <c r="B109" s="71">
        <v>85</v>
      </c>
      <c r="C109" s="71">
        <v>86</v>
      </c>
      <c r="D109" s="71">
        <v>1</v>
      </c>
      <c r="E109" s="71">
        <v>1014</v>
      </c>
      <c r="F109" s="104" t="s">
        <v>540</v>
      </c>
      <c r="G109" s="80">
        <v>0.8</v>
      </c>
      <c r="H109" s="71">
        <v>3</v>
      </c>
      <c r="I109" s="71">
        <v>1000</v>
      </c>
      <c r="J109" s="71">
        <v>23</v>
      </c>
      <c r="K109" s="71">
        <v>70</v>
      </c>
      <c r="L109" s="81">
        <v>17.899999999999999</v>
      </c>
      <c r="M109" s="71">
        <v>122</v>
      </c>
      <c r="N109" s="71">
        <v>198</v>
      </c>
      <c r="O109" s="71" t="s">
        <v>729</v>
      </c>
      <c r="P109" s="71" t="s">
        <v>730</v>
      </c>
      <c r="Q109" s="71">
        <v>56</v>
      </c>
      <c r="R109" s="81"/>
      <c r="S109" s="82"/>
      <c r="T109" s="83"/>
      <c r="U109" s="84">
        <v>4.08</v>
      </c>
      <c r="V109" s="83"/>
      <c r="W109" s="71" t="s">
        <v>14</v>
      </c>
      <c r="X109" s="71">
        <v>243854</v>
      </c>
      <c r="Y109" s="85" t="s">
        <v>541</v>
      </c>
    </row>
    <row r="110" spans="1:25">
      <c r="A110" s="15" t="s">
        <v>461</v>
      </c>
      <c r="B110" s="15">
        <v>86</v>
      </c>
      <c r="C110" s="15">
        <v>87</v>
      </c>
      <c r="D110" s="15">
        <v>1</v>
      </c>
      <c r="E110" s="15">
        <v>1015</v>
      </c>
      <c r="F110" s="16" t="s">
        <v>540</v>
      </c>
      <c r="G110" s="86">
        <v>0.2</v>
      </c>
      <c r="H110" s="15" t="s">
        <v>729</v>
      </c>
      <c r="I110" s="15">
        <v>783</v>
      </c>
      <c r="J110" s="15">
        <v>15</v>
      </c>
      <c r="K110" s="15">
        <v>53</v>
      </c>
      <c r="L110" s="60">
        <v>14.8</v>
      </c>
      <c r="M110" s="15">
        <v>39</v>
      </c>
      <c r="N110" s="15">
        <v>152</v>
      </c>
      <c r="O110" s="15" t="s">
        <v>729</v>
      </c>
      <c r="P110" s="15" t="s">
        <v>730</v>
      </c>
      <c r="Q110" s="15">
        <v>125</v>
      </c>
      <c r="R110" s="60"/>
      <c r="S110" s="87"/>
      <c r="T110" s="64"/>
      <c r="U110" s="88">
        <v>0.91</v>
      </c>
      <c r="V110" s="64"/>
      <c r="W110" s="15" t="s">
        <v>14</v>
      </c>
      <c r="X110" s="15">
        <v>243854</v>
      </c>
      <c r="Y110" s="48" t="s">
        <v>541</v>
      </c>
    </row>
    <row r="111" spans="1:25">
      <c r="A111" s="15" t="s">
        <v>461</v>
      </c>
      <c r="B111" s="15">
        <v>87</v>
      </c>
      <c r="C111" s="15">
        <v>88</v>
      </c>
      <c r="D111" s="15">
        <v>1</v>
      </c>
      <c r="E111" s="15">
        <v>1016</v>
      </c>
      <c r="F111" s="16" t="s">
        <v>540</v>
      </c>
      <c r="G111" s="86">
        <v>0.3</v>
      </c>
      <c r="H111" s="15">
        <v>6</v>
      </c>
      <c r="I111" s="15">
        <v>275</v>
      </c>
      <c r="J111" s="15">
        <v>23</v>
      </c>
      <c r="K111" s="15">
        <v>60</v>
      </c>
      <c r="L111" s="60">
        <v>16.899999999999999</v>
      </c>
      <c r="M111" s="15">
        <v>39</v>
      </c>
      <c r="N111" s="15">
        <v>124</v>
      </c>
      <c r="O111" s="15" t="s">
        <v>729</v>
      </c>
      <c r="P111" s="15" t="s">
        <v>730</v>
      </c>
      <c r="Q111" s="15">
        <v>197</v>
      </c>
      <c r="R111" s="60"/>
      <c r="S111" s="87"/>
      <c r="T111" s="64"/>
      <c r="U111" s="88">
        <v>0.28000000000000003</v>
      </c>
      <c r="V111" s="64"/>
      <c r="W111" s="15" t="s">
        <v>14</v>
      </c>
      <c r="X111" s="15">
        <v>243854</v>
      </c>
      <c r="Y111" s="48" t="s">
        <v>541</v>
      </c>
    </row>
    <row r="112" spans="1:25">
      <c r="A112" s="15" t="s">
        <v>461</v>
      </c>
      <c r="B112" s="15">
        <v>88</v>
      </c>
      <c r="C112" s="15">
        <v>89</v>
      </c>
      <c r="D112" s="15">
        <v>1</v>
      </c>
      <c r="E112" s="15">
        <v>1017</v>
      </c>
      <c r="F112" s="16" t="s">
        <v>540</v>
      </c>
      <c r="G112" s="86">
        <v>1.9</v>
      </c>
      <c r="H112" s="15">
        <v>3</v>
      </c>
      <c r="I112" s="15">
        <v>1260</v>
      </c>
      <c r="J112" s="15">
        <v>18</v>
      </c>
      <c r="K112" s="15">
        <v>382</v>
      </c>
      <c r="L112" s="60">
        <v>17.8</v>
      </c>
      <c r="M112" s="15">
        <v>274</v>
      </c>
      <c r="N112" s="15">
        <v>771</v>
      </c>
      <c r="O112" s="15" t="s">
        <v>729</v>
      </c>
      <c r="P112" s="15" t="s">
        <v>730</v>
      </c>
      <c r="Q112" s="15">
        <v>413</v>
      </c>
      <c r="R112" s="60"/>
      <c r="S112" s="87"/>
      <c r="T112" s="64"/>
      <c r="U112" s="88">
        <v>0.26</v>
      </c>
      <c r="V112" s="64"/>
      <c r="W112" s="15" t="s">
        <v>14</v>
      </c>
      <c r="X112" s="15">
        <v>243854</v>
      </c>
      <c r="Y112" s="48" t="s">
        <v>541</v>
      </c>
    </row>
    <row r="113" spans="1:25">
      <c r="A113" s="15" t="s">
        <v>461</v>
      </c>
      <c r="B113" s="15">
        <v>89</v>
      </c>
      <c r="C113" s="15">
        <v>90</v>
      </c>
      <c r="D113" s="15">
        <v>1</v>
      </c>
      <c r="E113" s="15">
        <v>1018</v>
      </c>
      <c r="F113" s="16" t="s">
        <v>540</v>
      </c>
      <c r="G113" s="86">
        <v>2.9</v>
      </c>
      <c r="H113" s="15">
        <v>2</v>
      </c>
      <c r="I113" s="15">
        <v>402</v>
      </c>
      <c r="J113" s="15">
        <v>16</v>
      </c>
      <c r="K113" s="15">
        <v>306</v>
      </c>
      <c r="L113" s="60">
        <v>16.600000000000001</v>
      </c>
      <c r="M113" s="15">
        <v>83</v>
      </c>
      <c r="N113" s="15">
        <v>1390</v>
      </c>
      <c r="O113" s="15" t="s">
        <v>729</v>
      </c>
      <c r="P113" s="15" t="s">
        <v>730</v>
      </c>
      <c r="Q113" s="15">
        <v>407</v>
      </c>
      <c r="R113" s="60"/>
      <c r="S113" s="87"/>
      <c r="T113" s="64"/>
      <c r="U113" s="88">
        <v>1.06</v>
      </c>
      <c r="V113" s="64"/>
      <c r="W113" s="15" t="s">
        <v>14</v>
      </c>
      <c r="X113" s="15">
        <v>243854</v>
      </c>
      <c r="Y113" s="48" t="s">
        <v>541</v>
      </c>
    </row>
    <row r="114" spans="1:25">
      <c r="A114" s="15" t="s">
        <v>461</v>
      </c>
      <c r="B114" s="15">
        <v>90</v>
      </c>
      <c r="C114" s="15">
        <v>91</v>
      </c>
      <c r="D114" s="15">
        <v>1</v>
      </c>
      <c r="E114" s="15">
        <v>1019</v>
      </c>
      <c r="F114" s="16" t="s">
        <v>540</v>
      </c>
      <c r="G114" s="86">
        <v>3.8</v>
      </c>
      <c r="H114" s="15">
        <v>2</v>
      </c>
      <c r="I114" s="15">
        <v>364</v>
      </c>
      <c r="J114" s="15">
        <v>12</v>
      </c>
      <c r="K114" s="15">
        <v>1230</v>
      </c>
      <c r="L114" s="60">
        <v>16.7</v>
      </c>
      <c r="M114" s="15">
        <v>67</v>
      </c>
      <c r="N114" s="15">
        <v>1510</v>
      </c>
      <c r="O114" s="15" t="s">
        <v>729</v>
      </c>
      <c r="P114" s="15" t="s">
        <v>730</v>
      </c>
      <c r="Q114" s="15">
        <v>845</v>
      </c>
      <c r="R114" s="60"/>
      <c r="S114" s="87"/>
      <c r="T114" s="64"/>
      <c r="U114" s="88">
        <v>0.33</v>
      </c>
      <c r="V114" s="64"/>
      <c r="W114" s="15" t="s">
        <v>14</v>
      </c>
      <c r="X114" s="15">
        <v>243854</v>
      </c>
      <c r="Y114" s="48" t="s">
        <v>541</v>
      </c>
    </row>
    <row r="115" spans="1:25">
      <c r="A115" s="15" t="s">
        <v>461</v>
      </c>
      <c r="B115" s="15">
        <v>91</v>
      </c>
      <c r="C115" s="15">
        <v>92</v>
      </c>
      <c r="D115" s="15">
        <v>1</v>
      </c>
      <c r="E115" s="15">
        <v>1020</v>
      </c>
      <c r="F115" s="16" t="s">
        <v>540</v>
      </c>
      <c r="G115" s="86">
        <v>5.2</v>
      </c>
      <c r="H115" s="15">
        <v>3</v>
      </c>
      <c r="I115" s="15">
        <v>50</v>
      </c>
      <c r="J115" s="15">
        <v>16</v>
      </c>
      <c r="K115" s="15">
        <v>875</v>
      </c>
      <c r="L115" s="60">
        <v>8.1300000000000008</v>
      </c>
      <c r="M115" s="15">
        <v>20</v>
      </c>
      <c r="N115" s="15">
        <v>1900</v>
      </c>
      <c r="O115" s="15">
        <v>4</v>
      </c>
      <c r="P115" s="15">
        <v>10</v>
      </c>
      <c r="Q115" s="15">
        <v>2500</v>
      </c>
      <c r="R115" s="60"/>
      <c r="S115" s="87"/>
      <c r="T115" s="64"/>
      <c r="U115" s="88">
        <v>0.05</v>
      </c>
      <c r="V115" s="64"/>
      <c r="W115" s="15" t="s">
        <v>14</v>
      </c>
      <c r="X115" s="15">
        <v>243854</v>
      </c>
      <c r="Y115" s="48" t="s">
        <v>541</v>
      </c>
    </row>
    <row r="116" spans="1:25">
      <c r="A116" s="15" t="s">
        <v>461</v>
      </c>
      <c r="B116" s="15">
        <v>92</v>
      </c>
      <c r="C116" s="15">
        <v>93</v>
      </c>
      <c r="D116" s="15">
        <v>1</v>
      </c>
      <c r="E116" s="15">
        <v>1021</v>
      </c>
      <c r="F116" s="16" t="s">
        <v>540</v>
      </c>
      <c r="G116" s="86">
        <v>0.5</v>
      </c>
      <c r="H116" s="15">
        <v>4</v>
      </c>
      <c r="I116" s="15">
        <v>16</v>
      </c>
      <c r="J116" s="15">
        <v>15</v>
      </c>
      <c r="K116" s="15">
        <v>69</v>
      </c>
      <c r="L116" s="60">
        <v>3.65</v>
      </c>
      <c r="M116" s="15">
        <v>4</v>
      </c>
      <c r="N116" s="15">
        <v>170</v>
      </c>
      <c r="O116" s="15">
        <v>2</v>
      </c>
      <c r="P116" s="15">
        <v>10</v>
      </c>
      <c r="Q116" s="15">
        <v>808</v>
      </c>
      <c r="R116" s="60"/>
      <c r="S116" s="87"/>
      <c r="T116" s="64"/>
      <c r="U116" s="88">
        <v>0.01</v>
      </c>
      <c r="V116" s="64"/>
      <c r="W116" s="15" t="s">
        <v>14</v>
      </c>
      <c r="X116" s="15">
        <v>243854</v>
      </c>
      <c r="Y116" s="48" t="s">
        <v>541</v>
      </c>
    </row>
    <row r="117" spans="1:25">
      <c r="A117" s="15" t="s">
        <v>461</v>
      </c>
      <c r="B117" s="15">
        <v>93</v>
      </c>
      <c r="C117" s="15">
        <v>94</v>
      </c>
      <c r="D117" s="15">
        <v>1</v>
      </c>
      <c r="E117" s="15">
        <v>1022</v>
      </c>
      <c r="F117" s="16" t="s">
        <v>540</v>
      </c>
      <c r="G117" s="86" t="s">
        <v>734</v>
      </c>
      <c r="H117" s="15">
        <v>4</v>
      </c>
      <c r="I117" s="15">
        <v>4</v>
      </c>
      <c r="J117" s="15">
        <v>39</v>
      </c>
      <c r="K117" s="15">
        <v>15</v>
      </c>
      <c r="L117" s="60">
        <v>5.47</v>
      </c>
      <c r="M117" s="15">
        <v>1</v>
      </c>
      <c r="N117" s="15">
        <v>34</v>
      </c>
      <c r="O117" s="15" t="s">
        <v>729</v>
      </c>
      <c r="P117" s="15" t="s">
        <v>730</v>
      </c>
      <c r="Q117" s="15">
        <v>1450</v>
      </c>
      <c r="R117" s="60"/>
      <c r="S117" s="87"/>
      <c r="T117" s="64"/>
      <c r="U117" s="88" t="s">
        <v>731</v>
      </c>
      <c r="V117" s="64"/>
      <c r="W117" s="15" t="s">
        <v>14</v>
      </c>
      <c r="X117" s="15">
        <v>243854</v>
      </c>
      <c r="Y117" s="48" t="s">
        <v>541</v>
      </c>
    </row>
    <row r="118" spans="1:25">
      <c r="A118" s="15" t="s">
        <v>461</v>
      </c>
      <c r="B118" s="15">
        <v>94</v>
      </c>
      <c r="C118" s="15">
        <v>95</v>
      </c>
      <c r="D118" s="15">
        <v>1</v>
      </c>
      <c r="E118" s="15">
        <v>1023</v>
      </c>
      <c r="F118" s="16" t="s">
        <v>540</v>
      </c>
      <c r="G118" s="86" t="s">
        <v>734</v>
      </c>
      <c r="H118" s="15">
        <v>4</v>
      </c>
      <c r="I118" s="15">
        <v>8</v>
      </c>
      <c r="J118" s="15">
        <v>38</v>
      </c>
      <c r="K118" s="15">
        <v>215</v>
      </c>
      <c r="L118" s="60">
        <v>7.43</v>
      </c>
      <c r="M118" s="15" t="s">
        <v>736</v>
      </c>
      <c r="N118" s="15">
        <v>35</v>
      </c>
      <c r="O118" s="15" t="s">
        <v>729</v>
      </c>
      <c r="P118" s="15" t="s">
        <v>730</v>
      </c>
      <c r="Q118" s="15">
        <v>1780</v>
      </c>
      <c r="R118" s="60"/>
      <c r="S118" s="87"/>
      <c r="T118" s="64"/>
      <c r="U118" s="88" t="s">
        <v>731</v>
      </c>
      <c r="V118" s="64"/>
      <c r="W118" s="15" t="s">
        <v>14</v>
      </c>
      <c r="X118" s="15">
        <v>243854</v>
      </c>
      <c r="Y118" s="48" t="s">
        <v>541</v>
      </c>
    </row>
    <row r="119" spans="1:25">
      <c r="A119" s="15" t="s">
        <v>461</v>
      </c>
      <c r="B119" s="15">
        <v>95</v>
      </c>
      <c r="C119" s="15">
        <v>96</v>
      </c>
      <c r="D119" s="15">
        <v>1</v>
      </c>
      <c r="E119" s="15">
        <v>1024</v>
      </c>
      <c r="F119" s="16" t="s">
        <v>540</v>
      </c>
      <c r="G119" s="86" t="s">
        <v>734</v>
      </c>
      <c r="H119" s="15">
        <v>3</v>
      </c>
      <c r="I119" s="15">
        <v>4</v>
      </c>
      <c r="J119" s="15">
        <v>36</v>
      </c>
      <c r="K119" s="15">
        <v>82</v>
      </c>
      <c r="L119" s="60">
        <v>8.7899999999999991</v>
      </c>
      <c r="M119" s="15">
        <v>1</v>
      </c>
      <c r="N119" s="15">
        <v>60</v>
      </c>
      <c r="O119" s="15">
        <v>3</v>
      </c>
      <c r="P119" s="15" t="s">
        <v>730</v>
      </c>
      <c r="Q119" s="15">
        <v>2510</v>
      </c>
      <c r="R119" s="60"/>
      <c r="S119" s="87"/>
      <c r="T119" s="64"/>
      <c r="U119" s="88" t="s">
        <v>731</v>
      </c>
      <c r="V119" s="64"/>
      <c r="W119" s="15" t="s">
        <v>14</v>
      </c>
      <c r="X119" s="15">
        <v>243854</v>
      </c>
      <c r="Y119" s="48" t="s">
        <v>541</v>
      </c>
    </row>
    <row r="120" spans="1:25">
      <c r="A120" s="15" t="s">
        <v>461</v>
      </c>
      <c r="B120" s="15">
        <v>96</v>
      </c>
      <c r="C120" s="15">
        <v>99</v>
      </c>
      <c r="D120" s="15">
        <v>3</v>
      </c>
      <c r="E120" s="46" t="s">
        <v>498</v>
      </c>
      <c r="F120" s="53" t="s">
        <v>480</v>
      </c>
      <c r="G120" s="86">
        <v>0.4</v>
      </c>
      <c r="H120" s="15">
        <v>2</v>
      </c>
      <c r="I120" s="15">
        <v>2</v>
      </c>
      <c r="J120" s="15">
        <v>16</v>
      </c>
      <c r="K120" s="15">
        <v>66</v>
      </c>
      <c r="L120" s="60">
        <v>3.76</v>
      </c>
      <c r="M120" s="15">
        <v>1</v>
      </c>
      <c r="N120" s="15">
        <v>52</v>
      </c>
      <c r="O120" s="15" t="s">
        <v>729</v>
      </c>
      <c r="P120" s="15" t="s">
        <v>730</v>
      </c>
      <c r="Q120" s="15">
        <v>930</v>
      </c>
      <c r="R120" s="60"/>
      <c r="S120" s="87"/>
      <c r="T120" s="64"/>
      <c r="U120" s="88" t="s">
        <v>731</v>
      </c>
      <c r="V120" s="64"/>
      <c r="W120" s="15" t="s">
        <v>14</v>
      </c>
      <c r="X120" s="15">
        <v>243853</v>
      </c>
      <c r="Y120" s="48" t="s">
        <v>479</v>
      </c>
    </row>
    <row r="121" spans="1:25">
      <c r="A121" s="15" t="s">
        <v>461</v>
      </c>
      <c r="B121" s="15">
        <v>99</v>
      </c>
      <c r="C121" s="15">
        <v>100</v>
      </c>
      <c r="D121" s="15">
        <v>1</v>
      </c>
      <c r="E121" s="46" t="s">
        <v>499</v>
      </c>
      <c r="F121" s="53" t="s">
        <v>480</v>
      </c>
      <c r="G121" s="86">
        <v>0.3</v>
      </c>
      <c r="H121" s="15">
        <v>2</v>
      </c>
      <c r="I121" s="15" t="s">
        <v>729</v>
      </c>
      <c r="J121" s="15">
        <v>14</v>
      </c>
      <c r="K121" s="15">
        <v>56</v>
      </c>
      <c r="L121" s="60">
        <v>3.04</v>
      </c>
      <c r="M121" s="15">
        <v>1</v>
      </c>
      <c r="N121" s="15">
        <v>26</v>
      </c>
      <c r="O121" s="15" t="s">
        <v>729</v>
      </c>
      <c r="P121" s="15" t="s">
        <v>730</v>
      </c>
      <c r="Q121" s="15">
        <v>637</v>
      </c>
      <c r="R121" s="60"/>
      <c r="S121" s="87"/>
      <c r="T121" s="64"/>
      <c r="U121" s="88">
        <v>0.01</v>
      </c>
      <c r="V121" s="64"/>
      <c r="W121" s="15" t="s">
        <v>14</v>
      </c>
      <c r="X121" s="15">
        <v>243853</v>
      </c>
      <c r="Y121" s="48" t="s">
        <v>479</v>
      </c>
    </row>
    <row r="122" spans="1:25">
      <c r="A122" s="15" t="s">
        <v>462</v>
      </c>
      <c r="B122" s="15">
        <v>0</v>
      </c>
      <c r="C122" s="15">
        <v>3</v>
      </c>
      <c r="D122" s="15">
        <v>3</v>
      </c>
      <c r="E122" s="46" t="s">
        <v>500</v>
      </c>
      <c r="F122" s="53" t="s">
        <v>480</v>
      </c>
      <c r="G122" s="86">
        <v>0.2</v>
      </c>
      <c r="H122" s="15">
        <v>3</v>
      </c>
      <c r="I122" s="15" t="s">
        <v>729</v>
      </c>
      <c r="J122" s="15">
        <v>2</v>
      </c>
      <c r="K122" s="15">
        <v>46</v>
      </c>
      <c r="L122" s="60">
        <v>2.73</v>
      </c>
      <c r="M122" s="15">
        <v>2</v>
      </c>
      <c r="N122" s="15">
        <v>8</v>
      </c>
      <c r="O122" s="15" t="s">
        <v>729</v>
      </c>
      <c r="P122" s="15" t="s">
        <v>730</v>
      </c>
      <c r="Q122" s="15">
        <v>122</v>
      </c>
      <c r="R122" s="60"/>
      <c r="S122" s="87"/>
      <c r="T122" s="64"/>
      <c r="U122" s="88" t="s">
        <v>731</v>
      </c>
      <c r="V122" s="64"/>
      <c r="W122" s="15" t="s">
        <v>14</v>
      </c>
      <c r="X122" s="15">
        <v>243853</v>
      </c>
      <c r="Y122" s="48" t="s">
        <v>479</v>
      </c>
    </row>
    <row r="123" spans="1:25">
      <c r="A123" s="15" t="s">
        <v>462</v>
      </c>
      <c r="B123" s="15">
        <v>3</v>
      </c>
      <c r="C123" s="15">
        <v>6</v>
      </c>
      <c r="D123" s="15">
        <v>3</v>
      </c>
      <c r="E123" s="46" t="s">
        <v>501</v>
      </c>
      <c r="F123" s="53" t="s">
        <v>480</v>
      </c>
      <c r="G123" s="86" t="s">
        <v>734</v>
      </c>
      <c r="H123" s="15">
        <v>2</v>
      </c>
      <c r="I123" s="15" t="s">
        <v>729</v>
      </c>
      <c r="J123" s="15">
        <v>1</v>
      </c>
      <c r="K123" s="15">
        <v>39</v>
      </c>
      <c r="L123" s="60">
        <v>2.4500000000000002</v>
      </c>
      <c r="M123" s="15">
        <v>2</v>
      </c>
      <c r="N123" s="15">
        <v>10</v>
      </c>
      <c r="O123" s="15" t="s">
        <v>729</v>
      </c>
      <c r="P123" s="15" t="s">
        <v>730</v>
      </c>
      <c r="Q123" s="15">
        <v>78</v>
      </c>
      <c r="R123" s="60"/>
      <c r="S123" s="87"/>
      <c r="T123" s="64"/>
      <c r="U123" s="88" t="s">
        <v>731</v>
      </c>
      <c r="V123" s="64"/>
      <c r="W123" s="15" t="s">
        <v>14</v>
      </c>
      <c r="X123" s="15">
        <v>243853</v>
      </c>
      <c r="Y123" s="48" t="s">
        <v>479</v>
      </c>
    </row>
    <row r="124" spans="1:25">
      <c r="A124" s="15" t="s">
        <v>462</v>
      </c>
      <c r="B124" s="15">
        <v>6</v>
      </c>
      <c r="C124" s="15">
        <v>9</v>
      </c>
      <c r="D124" s="15">
        <v>3</v>
      </c>
      <c r="E124" s="46" t="s">
        <v>502</v>
      </c>
      <c r="F124" s="53" t="s">
        <v>480</v>
      </c>
      <c r="G124" s="86" t="s">
        <v>734</v>
      </c>
      <c r="H124" s="15" t="s">
        <v>729</v>
      </c>
      <c r="I124" s="15" t="s">
        <v>729</v>
      </c>
      <c r="J124" s="15">
        <v>1</v>
      </c>
      <c r="K124" s="15">
        <v>26</v>
      </c>
      <c r="L124" s="60">
        <v>2.84</v>
      </c>
      <c r="M124" s="15">
        <v>3</v>
      </c>
      <c r="N124" s="15">
        <v>5</v>
      </c>
      <c r="O124" s="15" t="s">
        <v>729</v>
      </c>
      <c r="P124" s="15" t="s">
        <v>730</v>
      </c>
      <c r="Q124" s="15">
        <v>84</v>
      </c>
      <c r="R124" s="60"/>
      <c r="S124" s="87"/>
      <c r="T124" s="64"/>
      <c r="U124" s="88" t="s">
        <v>731</v>
      </c>
      <c r="V124" s="64"/>
      <c r="W124" s="15" t="s">
        <v>14</v>
      </c>
      <c r="X124" s="15">
        <v>243853</v>
      </c>
      <c r="Y124" s="48" t="s">
        <v>479</v>
      </c>
    </row>
    <row r="125" spans="1:25">
      <c r="A125" s="15" t="s">
        <v>462</v>
      </c>
      <c r="B125" s="15">
        <v>9</v>
      </c>
      <c r="C125" s="15">
        <v>12</v>
      </c>
      <c r="D125" s="15">
        <v>3</v>
      </c>
      <c r="E125" s="46" t="s">
        <v>503</v>
      </c>
      <c r="F125" s="53" t="s">
        <v>480</v>
      </c>
      <c r="G125" s="86">
        <v>0.2</v>
      </c>
      <c r="H125" s="15" t="s">
        <v>729</v>
      </c>
      <c r="I125" s="15" t="s">
        <v>729</v>
      </c>
      <c r="J125" s="15" t="s">
        <v>736</v>
      </c>
      <c r="K125" s="15">
        <v>18</v>
      </c>
      <c r="L125" s="60">
        <v>2.83</v>
      </c>
      <c r="M125" s="15">
        <v>2</v>
      </c>
      <c r="N125" s="15">
        <v>5</v>
      </c>
      <c r="O125" s="15" t="s">
        <v>729</v>
      </c>
      <c r="P125" s="15" t="s">
        <v>730</v>
      </c>
      <c r="Q125" s="15">
        <v>54</v>
      </c>
      <c r="R125" s="60"/>
      <c r="S125" s="87"/>
      <c r="T125" s="64"/>
      <c r="U125" s="88" t="s">
        <v>731</v>
      </c>
      <c r="V125" s="64"/>
      <c r="W125" s="15" t="s">
        <v>14</v>
      </c>
      <c r="X125" s="15">
        <v>243853</v>
      </c>
      <c r="Y125" s="48" t="s">
        <v>479</v>
      </c>
    </row>
    <row r="126" spans="1:25">
      <c r="A126" s="15" t="s">
        <v>462</v>
      </c>
      <c r="B126" s="15">
        <v>12</v>
      </c>
      <c r="C126" s="15">
        <v>15</v>
      </c>
      <c r="D126" s="15">
        <v>3</v>
      </c>
      <c r="E126" s="46" t="s">
        <v>504</v>
      </c>
      <c r="F126" s="53" t="s">
        <v>480</v>
      </c>
      <c r="G126" s="86" t="s">
        <v>734</v>
      </c>
      <c r="H126" s="15" t="s">
        <v>729</v>
      </c>
      <c r="I126" s="15" t="s">
        <v>729</v>
      </c>
      <c r="J126" s="15">
        <v>1</v>
      </c>
      <c r="K126" s="15">
        <v>17</v>
      </c>
      <c r="L126" s="60">
        <v>2.91</v>
      </c>
      <c r="M126" s="15">
        <v>2</v>
      </c>
      <c r="N126" s="15">
        <v>2</v>
      </c>
      <c r="O126" s="15" t="s">
        <v>729</v>
      </c>
      <c r="P126" s="15" t="s">
        <v>730</v>
      </c>
      <c r="Q126" s="15">
        <v>48</v>
      </c>
      <c r="R126" s="60"/>
      <c r="S126" s="87"/>
      <c r="T126" s="64"/>
      <c r="U126" s="88" t="s">
        <v>731</v>
      </c>
      <c r="V126" s="64"/>
      <c r="W126" s="15" t="s">
        <v>14</v>
      </c>
      <c r="X126" s="15">
        <v>243853</v>
      </c>
      <c r="Y126" s="48" t="s">
        <v>479</v>
      </c>
    </row>
    <row r="127" spans="1:25">
      <c r="A127" s="15" t="s">
        <v>462</v>
      </c>
      <c r="B127" s="15">
        <v>15</v>
      </c>
      <c r="C127" s="15">
        <v>18</v>
      </c>
      <c r="D127" s="15">
        <v>3</v>
      </c>
      <c r="E127" s="46" t="s">
        <v>505</v>
      </c>
      <c r="F127" s="53" t="s">
        <v>480</v>
      </c>
      <c r="G127" s="86">
        <v>0.2</v>
      </c>
      <c r="H127" s="15">
        <v>2</v>
      </c>
      <c r="I127" s="15" t="s">
        <v>729</v>
      </c>
      <c r="J127" s="15" t="s">
        <v>736</v>
      </c>
      <c r="K127" s="15">
        <v>21</v>
      </c>
      <c r="L127" s="60">
        <v>2.61</v>
      </c>
      <c r="M127" s="15">
        <v>2</v>
      </c>
      <c r="N127" s="15" t="s">
        <v>729</v>
      </c>
      <c r="O127" s="15" t="s">
        <v>729</v>
      </c>
      <c r="P127" s="15" t="s">
        <v>730</v>
      </c>
      <c r="Q127" s="15">
        <v>58</v>
      </c>
      <c r="R127" s="60"/>
      <c r="S127" s="87"/>
      <c r="T127" s="64"/>
      <c r="U127" s="88" t="s">
        <v>731</v>
      </c>
      <c r="V127" s="64"/>
      <c r="W127" s="15" t="s">
        <v>14</v>
      </c>
      <c r="X127" s="15">
        <v>243853</v>
      </c>
      <c r="Y127" s="48" t="s">
        <v>479</v>
      </c>
    </row>
    <row r="128" spans="1:25">
      <c r="A128" s="15" t="s">
        <v>462</v>
      </c>
      <c r="B128" s="15">
        <v>18</v>
      </c>
      <c r="C128" s="15">
        <v>21</v>
      </c>
      <c r="D128" s="15">
        <v>3</v>
      </c>
      <c r="E128" s="46" t="s">
        <v>506</v>
      </c>
      <c r="F128" s="53" t="s">
        <v>480</v>
      </c>
      <c r="G128" s="86" t="s">
        <v>734</v>
      </c>
      <c r="H128" s="15">
        <v>3</v>
      </c>
      <c r="I128" s="15" t="s">
        <v>729</v>
      </c>
      <c r="J128" s="15">
        <v>1</v>
      </c>
      <c r="K128" s="15">
        <v>29</v>
      </c>
      <c r="L128" s="60">
        <v>2.3199999999999998</v>
      </c>
      <c r="M128" s="15">
        <v>2</v>
      </c>
      <c r="N128" s="15" t="s">
        <v>729</v>
      </c>
      <c r="O128" s="15" t="s">
        <v>729</v>
      </c>
      <c r="P128" s="15" t="s">
        <v>730</v>
      </c>
      <c r="Q128" s="15">
        <v>42</v>
      </c>
      <c r="R128" s="60"/>
      <c r="S128" s="87"/>
      <c r="T128" s="64"/>
      <c r="U128" s="88" t="s">
        <v>731</v>
      </c>
      <c r="V128" s="64"/>
      <c r="W128" s="15" t="s">
        <v>14</v>
      </c>
      <c r="X128" s="15">
        <v>243853</v>
      </c>
      <c r="Y128" s="48" t="s">
        <v>479</v>
      </c>
    </row>
    <row r="129" spans="1:25">
      <c r="A129" s="15" t="s">
        <v>462</v>
      </c>
      <c r="B129" s="15">
        <v>21</v>
      </c>
      <c r="C129" s="15">
        <v>24</v>
      </c>
      <c r="D129" s="15">
        <v>3</v>
      </c>
      <c r="E129" s="46" t="s">
        <v>507</v>
      </c>
      <c r="F129" s="53" t="s">
        <v>480</v>
      </c>
      <c r="G129" s="86" t="s">
        <v>734</v>
      </c>
      <c r="H129" s="15">
        <v>2</v>
      </c>
      <c r="I129" s="15" t="s">
        <v>729</v>
      </c>
      <c r="J129" s="15">
        <v>2</v>
      </c>
      <c r="K129" s="15">
        <v>23</v>
      </c>
      <c r="L129" s="60">
        <v>2.2599999999999998</v>
      </c>
      <c r="M129" s="15">
        <v>2</v>
      </c>
      <c r="N129" s="15">
        <v>3</v>
      </c>
      <c r="O129" s="15" t="s">
        <v>729</v>
      </c>
      <c r="P129" s="15">
        <v>10</v>
      </c>
      <c r="Q129" s="15">
        <v>44</v>
      </c>
      <c r="R129" s="60"/>
      <c r="S129" s="87"/>
      <c r="T129" s="64"/>
      <c r="U129" s="88" t="s">
        <v>731</v>
      </c>
      <c r="V129" s="64"/>
      <c r="W129" s="15" t="s">
        <v>14</v>
      </c>
      <c r="X129" s="15">
        <v>243853</v>
      </c>
      <c r="Y129" s="48" t="s">
        <v>479</v>
      </c>
    </row>
    <row r="130" spans="1:25">
      <c r="A130" s="15" t="s">
        <v>462</v>
      </c>
      <c r="B130" s="15">
        <v>24</v>
      </c>
      <c r="C130" s="15">
        <v>27</v>
      </c>
      <c r="D130" s="15">
        <v>3</v>
      </c>
      <c r="E130" s="46" t="s">
        <v>508</v>
      </c>
      <c r="F130" s="53" t="s">
        <v>480</v>
      </c>
      <c r="G130" s="86" t="s">
        <v>734</v>
      </c>
      <c r="H130" s="15" t="s">
        <v>729</v>
      </c>
      <c r="I130" s="15" t="s">
        <v>729</v>
      </c>
      <c r="J130" s="15">
        <v>2</v>
      </c>
      <c r="K130" s="15">
        <v>23</v>
      </c>
      <c r="L130" s="60">
        <v>2.44</v>
      </c>
      <c r="M130" s="15">
        <v>2</v>
      </c>
      <c r="N130" s="15" t="s">
        <v>729</v>
      </c>
      <c r="O130" s="15" t="s">
        <v>729</v>
      </c>
      <c r="P130" s="15">
        <v>10</v>
      </c>
      <c r="Q130" s="15">
        <v>39</v>
      </c>
      <c r="R130" s="60"/>
      <c r="S130" s="87"/>
      <c r="T130" s="64"/>
      <c r="U130" s="88" t="s">
        <v>731</v>
      </c>
      <c r="V130" s="64"/>
      <c r="W130" s="15" t="s">
        <v>14</v>
      </c>
      <c r="X130" s="15">
        <v>243853</v>
      </c>
      <c r="Y130" s="48" t="s">
        <v>479</v>
      </c>
    </row>
    <row r="131" spans="1:25">
      <c r="A131" s="15" t="s">
        <v>462</v>
      </c>
      <c r="B131" s="15">
        <v>27</v>
      </c>
      <c r="C131" s="15">
        <v>30</v>
      </c>
      <c r="D131" s="15">
        <v>3</v>
      </c>
      <c r="E131" s="46" t="s">
        <v>509</v>
      </c>
      <c r="F131" s="53" t="s">
        <v>480</v>
      </c>
      <c r="G131" s="86" t="s">
        <v>734</v>
      </c>
      <c r="H131" s="15" t="s">
        <v>729</v>
      </c>
      <c r="I131" s="15" t="s">
        <v>729</v>
      </c>
      <c r="J131" s="15">
        <v>20</v>
      </c>
      <c r="K131" s="15">
        <v>50</v>
      </c>
      <c r="L131" s="60">
        <v>2.95</v>
      </c>
      <c r="M131" s="15">
        <v>3</v>
      </c>
      <c r="N131" s="15">
        <v>2</v>
      </c>
      <c r="O131" s="15" t="s">
        <v>729</v>
      </c>
      <c r="P131" s="15">
        <v>10</v>
      </c>
      <c r="Q131" s="15">
        <v>29</v>
      </c>
      <c r="R131" s="60"/>
      <c r="S131" s="87"/>
      <c r="T131" s="64"/>
      <c r="U131" s="88">
        <v>0.02</v>
      </c>
      <c r="V131" s="64"/>
      <c r="W131" s="15" t="s">
        <v>14</v>
      </c>
      <c r="X131" s="15">
        <v>243853</v>
      </c>
      <c r="Y131" s="48" t="s">
        <v>479</v>
      </c>
    </row>
    <row r="132" spans="1:25">
      <c r="A132" s="15" t="s">
        <v>462</v>
      </c>
      <c r="B132" s="15">
        <v>30</v>
      </c>
      <c r="C132" s="15">
        <v>33</v>
      </c>
      <c r="D132" s="15">
        <v>3</v>
      </c>
      <c r="E132" s="46" t="s">
        <v>510</v>
      </c>
      <c r="F132" s="53" t="s">
        <v>480</v>
      </c>
      <c r="G132" s="86" t="s">
        <v>734</v>
      </c>
      <c r="H132" s="15">
        <v>2</v>
      </c>
      <c r="I132" s="15" t="s">
        <v>729</v>
      </c>
      <c r="J132" s="15">
        <v>52</v>
      </c>
      <c r="K132" s="15">
        <v>92</v>
      </c>
      <c r="L132" s="60">
        <v>3.07</v>
      </c>
      <c r="M132" s="15">
        <v>4</v>
      </c>
      <c r="N132" s="15">
        <v>2</v>
      </c>
      <c r="O132" s="15" t="s">
        <v>729</v>
      </c>
      <c r="P132" s="15">
        <v>10</v>
      </c>
      <c r="Q132" s="15">
        <v>38</v>
      </c>
      <c r="R132" s="60"/>
      <c r="S132" s="87"/>
      <c r="T132" s="64"/>
      <c r="U132" s="88">
        <v>0.02</v>
      </c>
      <c r="V132" s="64"/>
      <c r="W132" s="15" t="s">
        <v>14</v>
      </c>
      <c r="X132" s="15">
        <v>243853</v>
      </c>
      <c r="Y132" s="48" t="s">
        <v>479</v>
      </c>
    </row>
    <row r="133" spans="1:25">
      <c r="A133" s="15" t="s">
        <v>462</v>
      </c>
      <c r="B133" s="15">
        <v>33</v>
      </c>
      <c r="C133" s="15">
        <v>36</v>
      </c>
      <c r="D133" s="15">
        <v>3</v>
      </c>
      <c r="E133" s="46" t="s">
        <v>511</v>
      </c>
      <c r="F133" s="53" t="s">
        <v>480</v>
      </c>
      <c r="G133" s="86" t="s">
        <v>734</v>
      </c>
      <c r="H133" s="15">
        <v>2</v>
      </c>
      <c r="I133" s="15">
        <v>11</v>
      </c>
      <c r="J133" s="15">
        <v>48</v>
      </c>
      <c r="K133" s="15">
        <v>163</v>
      </c>
      <c r="L133" s="60">
        <v>3.48</v>
      </c>
      <c r="M133" s="15">
        <v>5</v>
      </c>
      <c r="N133" s="15">
        <v>7</v>
      </c>
      <c r="O133" s="15" t="s">
        <v>729</v>
      </c>
      <c r="P133" s="15">
        <v>10</v>
      </c>
      <c r="Q133" s="15">
        <v>29</v>
      </c>
      <c r="R133" s="60"/>
      <c r="S133" s="87"/>
      <c r="T133" s="64"/>
      <c r="U133" s="88" t="s">
        <v>731</v>
      </c>
      <c r="V133" s="64"/>
      <c r="W133" s="15" t="s">
        <v>14</v>
      </c>
      <c r="X133" s="15">
        <v>243853</v>
      </c>
      <c r="Y133" s="48" t="s">
        <v>479</v>
      </c>
    </row>
    <row r="134" spans="1:25">
      <c r="A134" s="15" t="s">
        <v>462</v>
      </c>
      <c r="B134" s="15">
        <v>36</v>
      </c>
      <c r="C134" s="15">
        <v>39</v>
      </c>
      <c r="D134" s="15">
        <v>3</v>
      </c>
      <c r="E134" s="46" t="s">
        <v>512</v>
      </c>
      <c r="F134" s="53" t="s">
        <v>480</v>
      </c>
      <c r="G134" s="86">
        <v>0.2</v>
      </c>
      <c r="H134" s="15">
        <v>3</v>
      </c>
      <c r="I134" s="15">
        <v>2</v>
      </c>
      <c r="J134" s="15">
        <v>60</v>
      </c>
      <c r="K134" s="15">
        <v>177</v>
      </c>
      <c r="L134" s="60">
        <v>3.04</v>
      </c>
      <c r="M134" s="15">
        <v>3</v>
      </c>
      <c r="N134" s="15" t="s">
        <v>729</v>
      </c>
      <c r="O134" s="15" t="s">
        <v>729</v>
      </c>
      <c r="P134" s="15" t="s">
        <v>730</v>
      </c>
      <c r="Q134" s="15">
        <v>40</v>
      </c>
      <c r="R134" s="60"/>
      <c r="S134" s="87"/>
      <c r="T134" s="64"/>
      <c r="U134" s="88">
        <v>0.01</v>
      </c>
      <c r="V134" s="64"/>
      <c r="W134" s="15" t="s">
        <v>14</v>
      </c>
      <c r="X134" s="15">
        <v>243853</v>
      </c>
      <c r="Y134" s="48" t="s">
        <v>479</v>
      </c>
    </row>
    <row r="135" spans="1:25">
      <c r="A135" s="15" t="s">
        <v>462</v>
      </c>
      <c r="B135" s="15">
        <v>39</v>
      </c>
      <c r="C135" s="15">
        <v>42</v>
      </c>
      <c r="D135" s="15">
        <v>3</v>
      </c>
      <c r="E135" s="46" t="s">
        <v>513</v>
      </c>
      <c r="F135" s="53" t="s">
        <v>480</v>
      </c>
      <c r="G135" s="86">
        <v>0.4</v>
      </c>
      <c r="H135" s="15" t="s">
        <v>729</v>
      </c>
      <c r="I135" s="15">
        <v>4</v>
      </c>
      <c r="J135" s="15">
        <v>45</v>
      </c>
      <c r="K135" s="15">
        <v>376</v>
      </c>
      <c r="L135" s="60">
        <v>4.1399999999999997</v>
      </c>
      <c r="M135" s="15">
        <v>4</v>
      </c>
      <c r="N135" s="15">
        <v>3</v>
      </c>
      <c r="O135" s="15" t="s">
        <v>729</v>
      </c>
      <c r="P135" s="15" t="s">
        <v>730</v>
      </c>
      <c r="Q135" s="15">
        <v>44</v>
      </c>
      <c r="R135" s="60"/>
      <c r="S135" s="87"/>
      <c r="T135" s="64"/>
      <c r="U135" s="88">
        <v>0.02</v>
      </c>
      <c r="V135" s="64"/>
      <c r="W135" s="15" t="s">
        <v>14</v>
      </c>
      <c r="X135" s="15">
        <v>243853</v>
      </c>
      <c r="Y135" s="48" t="s">
        <v>479</v>
      </c>
    </row>
    <row r="136" spans="1:25">
      <c r="A136" s="15" t="s">
        <v>462</v>
      </c>
      <c r="B136" s="15">
        <v>42</v>
      </c>
      <c r="C136" s="15">
        <v>45</v>
      </c>
      <c r="D136" s="15">
        <v>3</v>
      </c>
      <c r="E136" s="46" t="s">
        <v>514</v>
      </c>
      <c r="F136" s="53" t="s">
        <v>480</v>
      </c>
      <c r="G136" s="86">
        <v>0.9</v>
      </c>
      <c r="H136" s="15">
        <v>4</v>
      </c>
      <c r="I136" s="15">
        <v>29</v>
      </c>
      <c r="J136" s="15">
        <v>39</v>
      </c>
      <c r="K136" s="15">
        <v>1030</v>
      </c>
      <c r="L136" s="60">
        <v>5.28</v>
      </c>
      <c r="M136" s="15">
        <v>7</v>
      </c>
      <c r="N136" s="15">
        <v>11</v>
      </c>
      <c r="O136" s="15">
        <v>2</v>
      </c>
      <c r="P136" s="15">
        <v>10</v>
      </c>
      <c r="Q136" s="15">
        <v>83</v>
      </c>
      <c r="R136" s="60"/>
      <c r="S136" s="87"/>
      <c r="T136" s="64"/>
      <c r="U136" s="88">
        <v>0.15</v>
      </c>
      <c r="V136" s="64"/>
      <c r="W136" s="15" t="s">
        <v>14</v>
      </c>
      <c r="X136" s="15">
        <v>243853</v>
      </c>
      <c r="Y136" s="48" t="s">
        <v>479</v>
      </c>
    </row>
    <row r="137" spans="1:25">
      <c r="A137" s="15" t="s">
        <v>462</v>
      </c>
      <c r="B137" s="15">
        <v>45</v>
      </c>
      <c r="C137" s="15">
        <v>48</v>
      </c>
      <c r="D137" s="15">
        <v>3</v>
      </c>
      <c r="E137" s="46" t="s">
        <v>515</v>
      </c>
      <c r="F137" s="53" t="s">
        <v>480</v>
      </c>
      <c r="G137" s="86">
        <v>0.5</v>
      </c>
      <c r="H137" s="15" t="s">
        <v>729</v>
      </c>
      <c r="I137" s="15">
        <v>3</v>
      </c>
      <c r="J137" s="15">
        <v>34</v>
      </c>
      <c r="K137" s="15">
        <v>485</v>
      </c>
      <c r="L137" s="60">
        <v>4.58</v>
      </c>
      <c r="M137" s="15">
        <v>8</v>
      </c>
      <c r="N137" s="15">
        <v>2</v>
      </c>
      <c r="O137" s="15" t="s">
        <v>729</v>
      </c>
      <c r="P137" s="15" t="s">
        <v>730</v>
      </c>
      <c r="Q137" s="15">
        <v>127</v>
      </c>
      <c r="R137" s="60"/>
      <c r="S137" s="87"/>
      <c r="T137" s="64"/>
      <c r="U137" s="88">
        <v>0.01</v>
      </c>
      <c r="V137" s="64"/>
      <c r="W137" s="15" t="s">
        <v>14</v>
      </c>
      <c r="X137" s="15">
        <v>243853</v>
      </c>
      <c r="Y137" s="48" t="s">
        <v>479</v>
      </c>
    </row>
    <row r="138" spans="1:25">
      <c r="A138" s="15" t="s">
        <v>462</v>
      </c>
      <c r="B138" s="15">
        <v>48</v>
      </c>
      <c r="C138" s="15">
        <v>51</v>
      </c>
      <c r="D138" s="15">
        <v>3</v>
      </c>
      <c r="E138" s="46" t="s">
        <v>516</v>
      </c>
      <c r="F138" s="53" t="s">
        <v>480</v>
      </c>
      <c r="G138" s="86">
        <v>0.2</v>
      </c>
      <c r="H138" s="15">
        <v>3</v>
      </c>
      <c r="I138" s="15">
        <v>4</v>
      </c>
      <c r="J138" s="15">
        <v>33</v>
      </c>
      <c r="K138" s="15">
        <v>224</v>
      </c>
      <c r="L138" s="60">
        <v>3.34</v>
      </c>
      <c r="M138" s="15">
        <v>6</v>
      </c>
      <c r="N138" s="15" t="s">
        <v>729</v>
      </c>
      <c r="O138" s="15" t="s">
        <v>729</v>
      </c>
      <c r="P138" s="15" t="s">
        <v>730</v>
      </c>
      <c r="Q138" s="15">
        <v>55</v>
      </c>
      <c r="R138" s="60"/>
      <c r="S138" s="87"/>
      <c r="T138" s="64"/>
      <c r="U138" s="88">
        <v>0.01</v>
      </c>
      <c r="V138" s="64"/>
      <c r="W138" s="15" t="s">
        <v>14</v>
      </c>
      <c r="X138" s="15">
        <v>243853</v>
      </c>
      <c r="Y138" s="48" t="s">
        <v>479</v>
      </c>
    </row>
    <row r="139" spans="1:25">
      <c r="A139" s="15" t="s">
        <v>462</v>
      </c>
      <c r="B139" s="15">
        <v>51</v>
      </c>
      <c r="C139" s="15">
        <v>54</v>
      </c>
      <c r="D139" s="15">
        <v>3</v>
      </c>
      <c r="E139" s="46" t="s">
        <v>517</v>
      </c>
      <c r="F139" s="53" t="s">
        <v>480</v>
      </c>
      <c r="G139" s="86">
        <v>0.3</v>
      </c>
      <c r="H139" s="15" t="s">
        <v>729</v>
      </c>
      <c r="I139" s="15">
        <v>3</v>
      </c>
      <c r="J139" s="15">
        <v>24</v>
      </c>
      <c r="K139" s="15">
        <v>240</v>
      </c>
      <c r="L139" s="60">
        <v>3.29</v>
      </c>
      <c r="M139" s="15">
        <v>8</v>
      </c>
      <c r="N139" s="15">
        <v>2</v>
      </c>
      <c r="O139" s="15" t="s">
        <v>729</v>
      </c>
      <c r="P139" s="15" t="s">
        <v>730</v>
      </c>
      <c r="Q139" s="15">
        <v>67</v>
      </c>
      <c r="R139" s="60"/>
      <c r="S139" s="87"/>
      <c r="T139" s="64"/>
      <c r="U139" s="88">
        <v>0.01</v>
      </c>
      <c r="V139" s="64"/>
      <c r="W139" s="15" t="s">
        <v>14</v>
      </c>
      <c r="X139" s="15">
        <v>243853</v>
      </c>
      <c r="Y139" s="48" t="s">
        <v>479</v>
      </c>
    </row>
    <row r="140" spans="1:25">
      <c r="A140" s="15" t="s">
        <v>462</v>
      </c>
      <c r="B140" s="15">
        <v>54</v>
      </c>
      <c r="C140" s="15">
        <v>57</v>
      </c>
      <c r="D140" s="15">
        <v>3</v>
      </c>
      <c r="E140" s="46" t="s">
        <v>518</v>
      </c>
      <c r="F140" s="53" t="s">
        <v>480</v>
      </c>
      <c r="G140" s="86">
        <v>0.3</v>
      </c>
      <c r="H140" s="15" t="s">
        <v>729</v>
      </c>
      <c r="I140" s="15">
        <v>4</v>
      </c>
      <c r="J140" s="15">
        <v>12</v>
      </c>
      <c r="K140" s="15">
        <v>268</v>
      </c>
      <c r="L140" s="60">
        <v>2.86</v>
      </c>
      <c r="M140" s="15">
        <v>5</v>
      </c>
      <c r="N140" s="15" t="s">
        <v>729</v>
      </c>
      <c r="O140" s="15" t="s">
        <v>729</v>
      </c>
      <c r="P140" s="15" t="s">
        <v>730</v>
      </c>
      <c r="Q140" s="15">
        <v>104</v>
      </c>
      <c r="R140" s="60"/>
      <c r="S140" s="87"/>
      <c r="T140" s="64"/>
      <c r="U140" s="88" t="s">
        <v>731</v>
      </c>
      <c r="V140" s="64"/>
      <c r="W140" s="15" t="s">
        <v>14</v>
      </c>
      <c r="X140" s="15">
        <v>243853</v>
      </c>
      <c r="Y140" s="48" t="s">
        <v>479</v>
      </c>
    </row>
    <row r="141" spans="1:25">
      <c r="A141" s="15" t="s">
        <v>462</v>
      </c>
      <c r="B141" s="15">
        <v>57</v>
      </c>
      <c r="C141" s="15">
        <v>60</v>
      </c>
      <c r="D141" s="15">
        <v>3</v>
      </c>
      <c r="E141" s="46" t="s">
        <v>519</v>
      </c>
      <c r="F141" s="53" t="s">
        <v>480</v>
      </c>
      <c r="G141" s="86">
        <v>0.8</v>
      </c>
      <c r="H141" s="15" t="s">
        <v>729</v>
      </c>
      <c r="I141" s="15">
        <v>3</v>
      </c>
      <c r="J141" s="15">
        <v>20</v>
      </c>
      <c r="K141" s="15">
        <v>251</v>
      </c>
      <c r="L141" s="60">
        <v>3.21</v>
      </c>
      <c r="M141" s="15">
        <v>10</v>
      </c>
      <c r="N141" s="15">
        <v>2</v>
      </c>
      <c r="O141" s="15" t="s">
        <v>729</v>
      </c>
      <c r="P141" s="15" t="s">
        <v>730</v>
      </c>
      <c r="Q141" s="15">
        <v>207</v>
      </c>
      <c r="R141" s="60"/>
      <c r="S141" s="87"/>
      <c r="T141" s="64"/>
      <c r="U141" s="88" t="s">
        <v>731</v>
      </c>
      <c r="V141" s="64"/>
      <c r="W141" s="15" t="s">
        <v>14</v>
      </c>
      <c r="X141" s="15">
        <v>243853</v>
      </c>
      <c r="Y141" s="48" t="s">
        <v>479</v>
      </c>
    </row>
    <row r="142" spans="1:25">
      <c r="A142" s="15" t="s">
        <v>462</v>
      </c>
      <c r="B142" s="15">
        <v>60</v>
      </c>
      <c r="C142" s="15">
        <v>61</v>
      </c>
      <c r="D142" s="15">
        <v>1</v>
      </c>
      <c r="E142" s="15">
        <v>1089</v>
      </c>
      <c r="F142" s="53" t="s">
        <v>540</v>
      </c>
      <c r="G142" s="86">
        <v>0.5</v>
      </c>
      <c r="H142" s="15" t="s">
        <v>729</v>
      </c>
      <c r="I142" s="15" t="s">
        <v>729</v>
      </c>
      <c r="J142" s="15">
        <v>35</v>
      </c>
      <c r="K142" s="15">
        <v>367</v>
      </c>
      <c r="L142" s="60">
        <v>3.33</v>
      </c>
      <c r="M142" s="15">
        <v>5</v>
      </c>
      <c r="N142" s="15">
        <v>19</v>
      </c>
      <c r="O142" s="15">
        <v>2</v>
      </c>
      <c r="P142" s="15" t="s">
        <v>730</v>
      </c>
      <c r="Q142" s="15">
        <v>270</v>
      </c>
      <c r="R142" s="60"/>
      <c r="S142" s="87"/>
      <c r="T142" s="64"/>
      <c r="U142" s="88" t="s">
        <v>731</v>
      </c>
      <c r="V142" s="64"/>
      <c r="W142" s="15" t="s">
        <v>14</v>
      </c>
      <c r="X142" s="15">
        <v>243854</v>
      </c>
      <c r="Y142" s="48" t="s">
        <v>541</v>
      </c>
    </row>
    <row r="143" spans="1:25">
      <c r="A143" s="15" t="s">
        <v>462</v>
      </c>
      <c r="B143" s="15">
        <v>61</v>
      </c>
      <c r="C143" s="15">
        <v>62</v>
      </c>
      <c r="D143" s="15">
        <v>1</v>
      </c>
      <c r="E143" s="15">
        <v>1090</v>
      </c>
      <c r="F143" s="53" t="s">
        <v>540</v>
      </c>
      <c r="G143" s="86">
        <v>0.6</v>
      </c>
      <c r="H143" s="15">
        <v>2</v>
      </c>
      <c r="I143" s="15">
        <v>3</v>
      </c>
      <c r="J143" s="15">
        <v>52</v>
      </c>
      <c r="K143" s="15">
        <v>597</v>
      </c>
      <c r="L143" s="60">
        <v>3.55</v>
      </c>
      <c r="M143" s="15">
        <v>3</v>
      </c>
      <c r="N143" s="15">
        <v>109</v>
      </c>
      <c r="O143" s="15">
        <v>2</v>
      </c>
      <c r="P143" s="15" t="s">
        <v>730</v>
      </c>
      <c r="Q143" s="15">
        <v>379</v>
      </c>
      <c r="R143" s="60"/>
      <c r="S143" s="87"/>
      <c r="T143" s="64"/>
      <c r="U143" s="88" t="s">
        <v>731</v>
      </c>
      <c r="V143" s="64"/>
      <c r="W143" s="15" t="s">
        <v>14</v>
      </c>
      <c r="X143" s="15">
        <v>243854</v>
      </c>
      <c r="Y143" s="48" t="s">
        <v>541</v>
      </c>
    </row>
    <row r="144" spans="1:25">
      <c r="A144" s="15" t="s">
        <v>462</v>
      </c>
      <c r="B144" s="15">
        <v>62</v>
      </c>
      <c r="C144" s="15">
        <v>63</v>
      </c>
      <c r="D144" s="15">
        <v>1</v>
      </c>
      <c r="E144" s="15">
        <v>1091</v>
      </c>
      <c r="F144" s="53" t="s">
        <v>540</v>
      </c>
      <c r="G144" s="86">
        <v>2.9</v>
      </c>
      <c r="H144" s="15">
        <v>15</v>
      </c>
      <c r="I144" s="15">
        <v>85</v>
      </c>
      <c r="J144" s="15">
        <v>487</v>
      </c>
      <c r="K144" s="15">
        <v>7350</v>
      </c>
      <c r="L144" s="60">
        <v>14.4</v>
      </c>
      <c r="M144" s="15">
        <v>37</v>
      </c>
      <c r="N144" s="15">
        <v>962</v>
      </c>
      <c r="O144" s="15" t="s">
        <v>729</v>
      </c>
      <c r="P144" s="15">
        <v>10</v>
      </c>
      <c r="Q144" s="15">
        <v>2470</v>
      </c>
      <c r="R144" s="60"/>
      <c r="S144" s="87"/>
      <c r="T144" s="64"/>
      <c r="U144" s="88">
        <v>0.39</v>
      </c>
      <c r="V144" s="64"/>
      <c r="W144" s="15" t="s">
        <v>14</v>
      </c>
      <c r="X144" s="15">
        <v>243854</v>
      </c>
      <c r="Y144" s="48" t="s">
        <v>541</v>
      </c>
    </row>
    <row r="145" spans="1:25">
      <c r="A145" s="15" t="s">
        <v>463</v>
      </c>
      <c r="B145" s="15">
        <v>0</v>
      </c>
      <c r="C145" s="15">
        <v>3</v>
      </c>
      <c r="D145" s="15">
        <v>3</v>
      </c>
      <c r="E145" s="46" t="s">
        <v>520</v>
      </c>
      <c r="F145" s="53" t="s">
        <v>480</v>
      </c>
      <c r="G145" s="86" t="s">
        <v>734</v>
      </c>
      <c r="H145" s="15">
        <v>5</v>
      </c>
      <c r="I145" s="15">
        <v>13</v>
      </c>
      <c r="J145" s="15">
        <v>4</v>
      </c>
      <c r="K145" s="15">
        <v>300</v>
      </c>
      <c r="L145" s="60">
        <v>3.15</v>
      </c>
      <c r="M145" s="15">
        <v>7</v>
      </c>
      <c r="N145" s="15">
        <v>65</v>
      </c>
      <c r="O145" s="15" t="s">
        <v>729</v>
      </c>
      <c r="P145" s="15" t="s">
        <v>730</v>
      </c>
      <c r="Q145" s="15">
        <v>77</v>
      </c>
      <c r="R145" s="60"/>
      <c r="S145" s="87"/>
      <c r="T145" s="64"/>
      <c r="U145" s="88">
        <v>0.04</v>
      </c>
      <c r="V145" s="64"/>
      <c r="W145" s="15" t="s">
        <v>14</v>
      </c>
      <c r="X145" s="15">
        <v>243853</v>
      </c>
      <c r="Y145" s="48" t="s">
        <v>479</v>
      </c>
    </row>
    <row r="146" spans="1:25">
      <c r="A146" s="15" t="s">
        <v>463</v>
      </c>
      <c r="B146" s="15">
        <v>3</v>
      </c>
      <c r="C146" s="15">
        <v>6</v>
      </c>
      <c r="D146" s="15">
        <v>3</v>
      </c>
      <c r="E146" s="46" t="s">
        <v>521</v>
      </c>
      <c r="F146" s="53" t="s">
        <v>480</v>
      </c>
      <c r="G146" s="86">
        <v>0.2</v>
      </c>
      <c r="H146" s="15">
        <v>2</v>
      </c>
      <c r="I146" s="15">
        <v>3</v>
      </c>
      <c r="J146" s="15">
        <v>1</v>
      </c>
      <c r="K146" s="15">
        <v>66</v>
      </c>
      <c r="L146" s="60">
        <v>2.89</v>
      </c>
      <c r="M146" s="15">
        <v>2</v>
      </c>
      <c r="N146" s="15">
        <v>39</v>
      </c>
      <c r="O146" s="15" t="s">
        <v>729</v>
      </c>
      <c r="P146" s="15" t="s">
        <v>730</v>
      </c>
      <c r="Q146" s="15">
        <v>77</v>
      </c>
      <c r="R146" s="60"/>
      <c r="S146" s="87"/>
      <c r="T146" s="64"/>
      <c r="U146" s="88">
        <v>0.01</v>
      </c>
      <c r="V146" s="64"/>
      <c r="W146" s="15" t="s">
        <v>14</v>
      </c>
      <c r="X146" s="15">
        <v>243853</v>
      </c>
      <c r="Y146" s="48" t="s">
        <v>479</v>
      </c>
    </row>
    <row r="147" spans="1:25">
      <c r="A147" s="15" t="s">
        <v>463</v>
      </c>
      <c r="B147" s="15">
        <v>6</v>
      </c>
      <c r="C147" s="15">
        <v>9</v>
      </c>
      <c r="D147" s="15">
        <v>3</v>
      </c>
      <c r="E147" s="46" t="s">
        <v>522</v>
      </c>
      <c r="F147" s="53" t="s">
        <v>480</v>
      </c>
      <c r="G147" s="86">
        <v>0.2</v>
      </c>
      <c r="H147" s="15">
        <v>2</v>
      </c>
      <c r="I147" s="15">
        <v>4</v>
      </c>
      <c r="J147" s="15">
        <v>1</v>
      </c>
      <c r="K147" s="15">
        <v>63</v>
      </c>
      <c r="L147" s="60">
        <v>2.74</v>
      </c>
      <c r="M147" s="15">
        <v>2</v>
      </c>
      <c r="N147" s="15">
        <v>18</v>
      </c>
      <c r="O147" s="15" t="s">
        <v>729</v>
      </c>
      <c r="P147" s="15" t="s">
        <v>730</v>
      </c>
      <c r="Q147" s="15">
        <v>75</v>
      </c>
      <c r="R147" s="60"/>
      <c r="S147" s="87"/>
      <c r="T147" s="64"/>
      <c r="U147" s="88">
        <v>0.01</v>
      </c>
      <c r="V147" s="64"/>
      <c r="W147" s="15" t="s">
        <v>14</v>
      </c>
      <c r="X147" s="15">
        <v>243853</v>
      </c>
      <c r="Y147" s="48" t="s">
        <v>479</v>
      </c>
    </row>
    <row r="148" spans="1:25">
      <c r="A148" s="15" t="s">
        <v>463</v>
      </c>
      <c r="B148" s="15">
        <v>9</v>
      </c>
      <c r="C148" s="15">
        <v>12</v>
      </c>
      <c r="D148" s="15">
        <v>3</v>
      </c>
      <c r="E148" s="46" t="s">
        <v>523</v>
      </c>
      <c r="F148" s="53" t="s">
        <v>480</v>
      </c>
      <c r="G148" s="86" t="s">
        <v>734</v>
      </c>
      <c r="H148" s="15">
        <v>2</v>
      </c>
      <c r="I148" s="15" t="s">
        <v>729</v>
      </c>
      <c r="J148" s="15">
        <v>1</v>
      </c>
      <c r="K148" s="15">
        <v>34</v>
      </c>
      <c r="L148" s="60">
        <v>2.66</v>
      </c>
      <c r="M148" s="15">
        <v>2</v>
      </c>
      <c r="N148" s="15">
        <v>8</v>
      </c>
      <c r="O148" s="15" t="s">
        <v>729</v>
      </c>
      <c r="P148" s="15" t="s">
        <v>730</v>
      </c>
      <c r="Q148" s="15">
        <v>60</v>
      </c>
      <c r="R148" s="60"/>
      <c r="S148" s="87"/>
      <c r="T148" s="64"/>
      <c r="U148" s="88" t="s">
        <v>731</v>
      </c>
      <c r="V148" s="64"/>
      <c r="W148" s="15" t="s">
        <v>14</v>
      </c>
      <c r="X148" s="15">
        <v>243853</v>
      </c>
      <c r="Y148" s="48" t="s">
        <v>479</v>
      </c>
    </row>
    <row r="149" spans="1:25">
      <c r="A149" s="15" t="s">
        <v>463</v>
      </c>
      <c r="B149" s="15">
        <v>12</v>
      </c>
      <c r="C149" s="15">
        <v>15</v>
      </c>
      <c r="D149" s="15">
        <v>3</v>
      </c>
      <c r="E149" s="46" t="s">
        <v>524</v>
      </c>
      <c r="F149" s="53" t="s">
        <v>480</v>
      </c>
      <c r="G149" s="86" t="s">
        <v>734</v>
      </c>
      <c r="H149" s="15">
        <v>2</v>
      </c>
      <c r="I149" s="15">
        <v>4</v>
      </c>
      <c r="J149" s="15">
        <v>1</v>
      </c>
      <c r="K149" s="15">
        <v>83</v>
      </c>
      <c r="L149" s="60">
        <v>2.7</v>
      </c>
      <c r="M149" s="15">
        <v>4</v>
      </c>
      <c r="N149" s="15">
        <v>19</v>
      </c>
      <c r="O149" s="15" t="s">
        <v>729</v>
      </c>
      <c r="P149" s="15" t="s">
        <v>730</v>
      </c>
      <c r="Q149" s="15">
        <v>144</v>
      </c>
      <c r="R149" s="60"/>
      <c r="S149" s="87"/>
      <c r="T149" s="64"/>
      <c r="U149" s="88">
        <v>0.01</v>
      </c>
      <c r="V149" s="64"/>
      <c r="W149" s="15" t="s">
        <v>14</v>
      </c>
      <c r="X149" s="15">
        <v>243853</v>
      </c>
      <c r="Y149" s="48" t="s">
        <v>479</v>
      </c>
    </row>
    <row r="150" spans="1:25">
      <c r="A150" s="15" t="s">
        <v>463</v>
      </c>
      <c r="B150" s="15">
        <v>15</v>
      </c>
      <c r="C150" s="15">
        <v>18</v>
      </c>
      <c r="D150" s="15">
        <v>3</v>
      </c>
      <c r="E150" s="46" t="s">
        <v>525</v>
      </c>
      <c r="F150" s="53" t="s">
        <v>480</v>
      </c>
      <c r="G150" s="86">
        <v>0.2</v>
      </c>
      <c r="H150" s="15">
        <v>5</v>
      </c>
      <c r="I150" s="15">
        <v>7</v>
      </c>
      <c r="J150" s="15">
        <v>2</v>
      </c>
      <c r="K150" s="15">
        <v>133</v>
      </c>
      <c r="L150" s="60">
        <v>2.93</v>
      </c>
      <c r="M150" s="15">
        <v>6</v>
      </c>
      <c r="N150" s="15">
        <v>28</v>
      </c>
      <c r="O150" s="15" t="s">
        <v>729</v>
      </c>
      <c r="P150" s="15" t="s">
        <v>730</v>
      </c>
      <c r="Q150" s="15">
        <v>67</v>
      </c>
      <c r="R150" s="60"/>
      <c r="S150" s="87"/>
      <c r="T150" s="64"/>
      <c r="U150" s="88">
        <v>0.01</v>
      </c>
      <c r="V150" s="64"/>
      <c r="W150" s="15" t="s">
        <v>14</v>
      </c>
      <c r="X150" s="15">
        <v>243853</v>
      </c>
      <c r="Y150" s="48" t="s">
        <v>479</v>
      </c>
    </row>
    <row r="151" spans="1:25">
      <c r="A151" s="15" t="s">
        <v>463</v>
      </c>
      <c r="B151" s="15">
        <v>18</v>
      </c>
      <c r="C151" s="15">
        <v>21</v>
      </c>
      <c r="D151" s="15">
        <v>3</v>
      </c>
      <c r="E151" s="46" t="s">
        <v>526</v>
      </c>
      <c r="F151" s="53" t="s">
        <v>480</v>
      </c>
      <c r="G151" s="86" t="s">
        <v>734</v>
      </c>
      <c r="H151" s="15">
        <v>4</v>
      </c>
      <c r="I151" s="15">
        <v>2</v>
      </c>
      <c r="J151" s="15">
        <v>1</v>
      </c>
      <c r="K151" s="15">
        <v>51</v>
      </c>
      <c r="L151" s="60">
        <v>2.82</v>
      </c>
      <c r="M151" s="15">
        <v>3</v>
      </c>
      <c r="N151" s="15">
        <v>8</v>
      </c>
      <c r="O151" s="15" t="s">
        <v>729</v>
      </c>
      <c r="P151" s="15" t="s">
        <v>730</v>
      </c>
      <c r="Q151" s="15">
        <v>53</v>
      </c>
      <c r="R151" s="60"/>
      <c r="S151" s="87"/>
      <c r="T151" s="64"/>
      <c r="U151" s="88" t="s">
        <v>731</v>
      </c>
      <c r="V151" s="64"/>
      <c r="W151" s="15" t="s">
        <v>14</v>
      </c>
      <c r="X151" s="15">
        <v>243853</v>
      </c>
      <c r="Y151" s="48" t="s">
        <v>479</v>
      </c>
    </row>
    <row r="152" spans="1:25">
      <c r="A152" s="15" t="s">
        <v>463</v>
      </c>
      <c r="B152" s="15">
        <v>21</v>
      </c>
      <c r="C152" s="15">
        <v>24</v>
      </c>
      <c r="D152" s="15">
        <v>3</v>
      </c>
      <c r="E152" s="46" t="s">
        <v>527</v>
      </c>
      <c r="F152" s="53" t="s">
        <v>480</v>
      </c>
      <c r="G152" s="86" t="s">
        <v>734</v>
      </c>
      <c r="H152" s="15">
        <v>4</v>
      </c>
      <c r="I152" s="15">
        <v>4</v>
      </c>
      <c r="J152" s="15">
        <v>3</v>
      </c>
      <c r="K152" s="15">
        <v>70</v>
      </c>
      <c r="L152" s="60">
        <v>3.41</v>
      </c>
      <c r="M152" s="15">
        <v>4</v>
      </c>
      <c r="N152" s="15">
        <v>16</v>
      </c>
      <c r="O152" s="15" t="s">
        <v>729</v>
      </c>
      <c r="P152" s="15">
        <v>10</v>
      </c>
      <c r="Q152" s="15">
        <v>48</v>
      </c>
      <c r="R152" s="60"/>
      <c r="S152" s="87"/>
      <c r="T152" s="64"/>
      <c r="U152" s="88" t="s">
        <v>731</v>
      </c>
      <c r="V152" s="64"/>
      <c r="W152" s="15" t="s">
        <v>14</v>
      </c>
      <c r="X152" s="15">
        <v>243853</v>
      </c>
      <c r="Y152" s="48" t="s">
        <v>479</v>
      </c>
    </row>
    <row r="153" spans="1:25">
      <c r="A153" s="15" t="s">
        <v>463</v>
      </c>
      <c r="B153" s="15">
        <v>24</v>
      </c>
      <c r="C153" s="15">
        <v>27</v>
      </c>
      <c r="D153" s="15">
        <v>3</v>
      </c>
      <c r="E153" s="46" t="s">
        <v>528</v>
      </c>
      <c r="F153" s="53" t="s">
        <v>480</v>
      </c>
      <c r="G153" s="86" t="s">
        <v>734</v>
      </c>
      <c r="H153" s="15">
        <v>3</v>
      </c>
      <c r="I153" s="15">
        <v>11</v>
      </c>
      <c r="J153" s="15">
        <v>4</v>
      </c>
      <c r="K153" s="15">
        <v>74</v>
      </c>
      <c r="L153" s="60">
        <v>3.5</v>
      </c>
      <c r="M153" s="15">
        <v>4</v>
      </c>
      <c r="N153" s="15">
        <v>11</v>
      </c>
      <c r="O153" s="15" t="s">
        <v>729</v>
      </c>
      <c r="P153" s="15">
        <v>10</v>
      </c>
      <c r="Q153" s="15">
        <v>42</v>
      </c>
      <c r="R153" s="60"/>
      <c r="S153" s="87"/>
      <c r="T153" s="64"/>
      <c r="U153" s="88" t="s">
        <v>731</v>
      </c>
      <c r="V153" s="64"/>
      <c r="W153" s="15" t="s">
        <v>14</v>
      </c>
      <c r="X153" s="15">
        <v>243853</v>
      </c>
      <c r="Y153" s="48" t="s">
        <v>479</v>
      </c>
    </row>
    <row r="154" spans="1:25">
      <c r="A154" s="15" t="s">
        <v>463</v>
      </c>
      <c r="B154" s="15">
        <v>27</v>
      </c>
      <c r="C154" s="15">
        <v>30</v>
      </c>
      <c r="D154" s="15">
        <v>3</v>
      </c>
      <c r="E154" s="46" t="s">
        <v>529</v>
      </c>
      <c r="F154" s="53" t="s">
        <v>480</v>
      </c>
      <c r="G154" s="86">
        <v>0.2</v>
      </c>
      <c r="H154" s="15">
        <v>2</v>
      </c>
      <c r="I154" s="15">
        <v>10</v>
      </c>
      <c r="J154" s="15">
        <v>14</v>
      </c>
      <c r="K154" s="15">
        <v>243</v>
      </c>
      <c r="L154" s="60">
        <v>3.63</v>
      </c>
      <c r="M154" s="15">
        <v>3</v>
      </c>
      <c r="N154" s="15">
        <v>9</v>
      </c>
      <c r="O154" s="15" t="s">
        <v>729</v>
      </c>
      <c r="P154" s="15">
        <v>10</v>
      </c>
      <c r="Q154" s="15">
        <v>35</v>
      </c>
      <c r="R154" s="60"/>
      <c r="S154" s="87"/>
      <c r="T154" s="64"/>
      <c r="U154" s="88" t="s">
        <v>731</v>
      </c>
      <c r="V154" s="64"/>
      <c r="W154" s="15" t="s">
        <v>14</v>
      </c>
      <c r="X154" s="15">
        <v>243853</v>
      </c>
      <c r="Y154" s="48" t="s">
        <v>479</v>
      </c>
    </row>
    <row r="155" spans="1:25">
      <c r="A155" s="15" t="s">
        <v>463</v>
      </c>
      <c r="B155" s="15">
        <v>30</v>
      </c>
      <c r="C155" s="15">
        <v>33</v>
      </c>
      <c r="D155" s="15">
        <v>3</v>
      </c>
      <c r="E155" s="46" t="s">
        <v>530</v>
      </c>
      <c r="F155" s="53" t="s">
        <v>480</v>
      </c>
      <c r="G155" s="86">
        <v>1.4</v>
      </c>
      <c r="H155" s="15">
        <v>4</v>
      </c>
      <c r="I155" s="15">
        <v>63</v>
      </c>
      <c r="J155" s="15">
        <v>101</v>
      </c>
      <c r="K155" s="15">
        <v>547</v>
      </c>
      <c r="L155" s="60">
        <v>6.51</v>
      </c>
      <c r="M155" s="15">
        <v>20</v>
      </c>
      <c r="N155" s="15">
        <v>725</v>
      </c>
      <c r="O155" s="15" t="s">
        <v>729</v>
      </c>
      <c r="P155" s="15">
        <v>10</v>
      </c>
      <c r="Q155" s="15">
        <v>94</v>
      </c>
      <c r="R155" s="60"/>
      <c r="S155" s="87"/>
      <c r="T155" s="64"/>
      <c r="U155" s="88">
        <v>0.35</v>
      </c>
      <c r="V155" s="64"/>
      <c r="W155" s="15" t="s">
        <v>14</v>
      </c>
      <c r="X155" s="15">
        <v>243853</v>
      </c>
      <c r="Y155" s="48" t="s">
        <v>479</v>
      </c>
    </row>
    <row r="156" spans="1:25">
      <c r="A156" s="15" t="s">
        <v>463</v>
      </c>
      <c r="B156" s="15">
        <v>33</v>
      </c>
      <c r="C156" s="15">
        <v>36</v>
      </c>
      <c r="D156" s="15">
        <v>3</v>
      </c>
      <c r="E156" s="46" t="s">
        <v>531</v>
      </c>
      <c r="F156" s="53" t="s">
        <v>480</v>
      </c>
      <c r="G156" s="86">
        <v>5.2</v>
      </c>
      <c r="H156" s="15">
        <v>32</v>
      </c>
      <c r="I156" s="15">
        <v>118</v>
      </c>
      <c r="J156" s="15">
        <v>275</v>
      </c>
      <c r="K156" s="15">
        <v>1350</v>
      </c>
      <c r="L156" s="60">
        <v>14</v>
      </c>
      <c r="M156" s="15">
        <v>62</v>
      </c>
      <c r="N156" s="15">
        <v>1220</v>
      </c>
      <c r="O156" s="15">
        <v>5</v>
      </c>
      <c r="P156" s="15">
        <v>20</v>
      </c>
      <c r="Q156" s="15">
        <v>203</v>
      </c>
      <c r="R156" s="60"/>
      <c r="S156" s="87"/>
      <c r="T156" s="64"/>
      <c r="U156" s="88">
        <v>0.06</v>
      </c>
      <c r="V156" s="64"/>
      <c r="W156" s="15" t="s">
        <v>14</v>
      </c>
      <c r="X156" s="15">
        <v>243853</v>
      </c>
      <c r="Y156" s="48" t="s">
        <v>479</v>
      </c>
    </row>
    <row r="157" spans="1:25">
      <c r="A157" s="15" t="s">
        <v>463</v>
      </c>
      <c r="B157" s="15">
        <v>36</v>
      </c>
      <c r="C157" s="15">
        <v>39</v>
      </c>
      <c r="D157" s="15">
        <v>3</v>
      </c>
      <c r="E157" s="46" t="s">
        <v>532</v>
      </c>
      <c r="F157" s="53" t="s">
        <v>480</v>
      </c>
      <c r="G157" s="86">
        <v>0.2</v>
      </c>
      <c r="H157" s="15" t="s">
        <v>729</v>
      </c>
      <c r="I157" s="15">
        <v>4</v>
      </c>
      <c r="J157" s="15">
        <v>26</v>
      </c>
      <c r="K157" s="15">
        <v>149</v>
      </c>
      <c r="L157" s="60">
        <v>2.68</v>
      </c>
      <c r="M157" s="15">
        <v>3</v>
      </c>
      <c r="N157" s="15">
        <v>22</v>
      </c>
      <c r="O157" s="15" t="s">
        <v>729</v>
      </c>
      <c r="P157" s="15" t="s">
        <v>730</v>
      </c>
      <c r="Q157" s="15">
        <v>117</v>
      </c>
      <c r="R157" s="60"/>
      <c r="S157" s="87"/>
      <c r="T157" s="64"/>
      <c r="U157" s="88" t="s">
        <v>731</v>
      </c>
      <c r="V157" s="64"/>
      <c r="W157" s="15" t="s">
        <v>14</v>
      </c>
      <c r="X157" s="15">
        <v>243853</v>
      </c>
      <c r="Y157" s="48" t="s">
        <v>479</v>
      </c>
    </row>
    <row r="158" spans="1:25">
      <c r="A158" s="15" t="s">
        <v>463</v>
      </c>
      <c r="B158" s="15">
        <v>39</v>
      </c>
      <c r="C158" s="15">
        <v>42</v>
      </c>
      <c r="D158" s="15">
        <v>3</v>
      </c>
      <c r="E158" s="46" t="s">
        <v>533</v>
      </c>
      <c r="F158" s="53" t="s">
        <v>480</v>
      </c>
      <c r="G158" s="86">
        <v>0.4</v>
      </c>
      <c r="H158" s="15" t="s">
        <v>729</v>
      </c>
      <c r="I158" s="15">
        <v>4</v>
      </c>
      <c r="J158" s="15">
        <v>19</v>
      </c>
      <c r="K158" s="15">
        <v>82</v>
      </c>
      <c r="L158" s="60">
        <v>3.78</v>
      </c>
      <c r="M158" s="15">
        <v>10</v>
      </c>
      <c r="N158" s="15">
        <v>23</v>
      </c>
      <c r="O158" s="15" t="s">
        <v>729</v>
      </c>
      <c r="P158" s="15" t="s">
        <v>730</v>
      </c>
      <c r="Q158" s="15">
        <v>240</v>
      </c>
      <c r="R158" s="60"/>
      <c r="S158" s="87"/>
      <c r="T158" s="64"/>
      <c r="U158" s="88" t="s">
        <v>731</v>
      </c>
      <c r="V158" s="64"/>
      <c r="W158" s="15" t="s">
        <v>14</v>
      </c>
      <c r="X158" s="15">
        <v>243853</v>
      </c>
      <c r="Y158" s="48" t="s">
        <v>479</v>
      </c>
    </row>
    <row r="159" spans="1:25">
      <c r="A159" s="15" t="s">
        <v>463</v>
      </c>
      <c r="B159" s="15">
        <v>42</v>
      </c>
      <c r="C159" s="15">
        <v>45</v>
      </c>
      <c r="D159" s="15">
        <v>3</v>
      </c>
      <c r="E159" s="46" t="s">
        <v>534</v>
      </c>
      <c r="F159" s="53" t="s">
        <v>480</v>
      </c>
      <c r="G159" s="86">
        <v>0.4</v>
      </c>
      <c r="H159" s="15">
        <v>2</v>
      </c>
      <c r="I159" s="15">
        <v>12</v>
      </c>
      <c r="J159" s="15">
        <v>16</v>
      </c>
      <c r="K159" s="15">
        <v>44</v>
      </c>
      <c r="L159" s="60">
        <v>4.03</v>
      </c>
      <c r="M159" s="15">
        <v>2</v>
      </c>
      <c r="N159" s="15">
        <v>9</v>
      </c>
      <c r="O159" s="15" t="s">
        <v>729</v>
      </c>
      <c r="P159" s="15" t="s">
        <v>730</v>
      </c>
      <c r="Q159" s="15">
        <v>293</v>
      </c>
      <c r="R159" s="60"/>
      <c r="S159" s="87"/>
      <c r="T159" s="64"/>
      <c r="U159" s="88" t="s">
        <v>731</v>
      </c>
      <c r="V159" s="64"/>
      <c r="W159" s="15" t="s">
        <v>14</v>
      </c>
      <c r="X159" s="15">
        <v>243853</v>
      </c>
      <c r="Y159" s="48" t="s">
        <v>479</v>
      </c>
    </row>
    <row r="160" spans="1:25">
      <c r="A160" s="15" t="s">
        <v>463</v>
      </c>
      <c r="B160" s="15">
        <v>45</v>
      </c>
      <c r="C160" s="15">
        <v>48</v>
      </c>
      <c r="D160" s="15">
        <v>3</v>
      </c>
      <c r="E160" s="46" t="s">
        <v>535</v>
      </c>
      <c r="F160" s="53" t="s">
        <v>480</v>
      </c>
      <c r="G160" s="86">
        <v>0.4</v>
      </c>
      <c r="H160" s="15" t="s">
        <v>729</v>
      </c>
      <c r="I160" s="15">
        <v>4</v>
      </c>
      <c r="J160" s="15">
        <v>44</v>
      </c>
      <c r="K160" s="15">
        <v>30</v>
      </c>
      <c r="L160" s="60">
        <v>8.36</v>
      </c>
      <c r="M160" s="15">
        <v>3</v>
      </c>
      <c r="N160" s="15">
        <v>7</v>
      </c>
      <c r="O160" s="15" t="s">
        <v>729</v>
      </c>
      <c r="P160" s="15" t="s">
        <v>730</v>
      </c>
      <c r="Q160" s="15">
        <v>427</v>
      </c>
      <c r="R160" s="60"/>
      <c r="S160" s="87"/>
      <c r="T160" s="64"/>
      <c r="U160" s="88" t="s">
        <v>731</v>
      </c>
      <c r="V160" s="64"/>
      <c r="W160" s="15" t="s">
        <v>14</v>
      </c>
      <c r="X160" s="15">
        <v>243853</v>
      </c>
      <c r="Y160" s="48" t="s">
        <v>479</v>
      </c>
    </row>
    <row r="161" spans="1:25">
      <c r="A161" s="15" t="s">
        <v>463</v>
      </c>
      <c r="B161" s="15">
        <v>48</v>
      </c>
      <c r="C161" s="15">
        <v>51</v>
      </c>
      <c r="D161" s="15">
        <v>3</v>
      </c>
      <c r="E161" s="46" t="s">
        <v>536</v>
      </c>
      <c r="F161" s="53" t="s">
        <v>480</v>
      </c>
      <c r="G161" s="86">
        <v>0.6</v>
      </c>
      <c r="H161" s="15" t="s">
        <v>729</v>
      </c>
      <c r="I161" s="15" t="s">
        <v>729</v>
      </c>
      <c r="J161" s="15">
        <v>19</v>
      </c>
      <c r="K161" s="15">
        <v>19</v>
      </c>
      <c r="L161" s="60">
        <v>3.54</v>
      </c>
      <c r="M161" s="15">
        <v>2</v>
      </c>
      <c r="N161" s="15">
        <v>5</v>
      </c>
      <c r="O161" s="15" t="s">
        <v>729</v>
      </c>
      <c r="P161" s="15" t="s">
        <v>730</v>
      </c>
      <c r="Q161" s="15">
        <v>227</v>
      </c>
      <c r="R161" s="60"/>
      <c r="S161" s="87"/>
      <c r="T161" s="64"/>
      <c r="U161" s="88" t="s">
        <v>731</v>
      </c>
      <c r="V161" s="64"/>
      <c r="W161" s="15" t="s">
        <v>14</v>
      </c>
      <c r="X161" s="15">
        <v>243853</v>
      </c>
      <c r="Y161" s="48" t="s">
        <v>479</v>
      </c>
    </row>
    <row r="162" spans="1:25">
      <c r="A162" s="15" t="s">
        <v>463</v>
      </c>
      <c r="B162" s="15">
        <v>51</v>
      </c>
      <c r="C162" s="15">
        <v>54</v>
      </c>
      <c r="D162" s="15">
        <v>3</v>
      </c>
      <c r="E162" s="46" t="s">
        <v>537</v>
      </c>
      <c r="F162" s="53" t="s">
        <v>480</v>
      </c>
      <c r="G162" s="86">
        <v>0.8</v>
      </c>
      <c r="H162" s="15">
        <v>2</v>
      </c>
      <c r="I162" s="15" t="s">
        <v>729</v>
      </c>
      <c r="J162" s="15">
        <v>65</v>
      </c>
      <c r="K162" s="15">
        <v>591</v>
      </c>
      <c r="L162" s="60">
        <v>9.06</v>
      </c>
      <c r="M162" s="15">
        <v>3</v>
      </c>
      <c r="N162" s="15">
        <v>16</v>
      </c>
      <c r="O162" s="15" t="s">
        <v>729</v>
      </c>
      <c r="P162" s="15" t="s">
        <v>730</v>
      </c>
      <c r="Q162" s="15">
        <v>1090</v>
      </c>
      <c r="R162" s="60"/>
      <c r="S162" s="87"/>
      <c r="T162" s="64"/>
      <c r="U162" s="88" t="s">
        <v>731</v>
      </c>
      <c r="V162" s="64"/>
      <c r="W162" s="15" t="s">
        <v>14</v>
      </c>
      <c r="X162" s="15">
        <v>243853</v>
      </c>
      <c r="Y162" s="48" t="s">
        <v>479</v>
      </c>
    </row>
    <row r="163" spans="1:25">
      <c r="A163" s="15" t="s">
        <v>463</v>
      </c>
      <c r="B163" s="15">
        <v>54</v>
      </c>
      <c r="C163" s="15">
        <v>57</v>
      </c>
      <c r="D163" s="15">
        <v>3</v>
      </c>
      <c r="E163" s="46" t="s">
        <v>538</v>
      </c>
      <c r="F163" s="53" t="s">
        <v>480</v>
      </c>
      <c r="G163" s="86">
        <v>0.8</v>
      </c>
      <c r="H163" s="15">
        <v>2</v>
      </c>
      <c r="I163" s="15">
        <v>9</v>
      </c>
      <c r="J163" s="15">
        <v>137</v>
      </c>
      <c r="K163" s="15">
        <v>1960</v>
      </c>
      <c r="L163" s="60">
        <v>14.9</v>
      </c>
      <c r="M163" s="15">
        <v>8</v>
      </c>
      <c r="N163" s="15">
        <v>133</v>
      </c>
      <c r="O163" s="15" t="s">
        <v>729</v>
      </c>
      <c r="P163" s="15" t="s">
        <v>730</v>
      </c>
      <c r="Q163" s="15">
        <v>2170</v>
      </c>
      <c r="R163" s="60"/>
      <c r="S163" s="87"/>
      <c r="T163" s="64"/>
      <c r="U163" s="88">
        <v>0.01</v>
      </c>
      <c r="V163" s="64"/>
      <c r="W163" s="15" t="s">
        <v>14</v>
      </c>
      <c r="X163" s="15">
        <v>243853</v>
      </c>
      <c r="Y163" s="48" t="s">
        <v>479</v>
      </c>
    </row>
    <row r="164" spans="1:25" ht="15.75" thickBot="1">
      <c r="A164" s="35" t="s">
        <v>463</v>
      </c>
      <c r="B164" s="35">
        <v>57</v>
      </c>
      <c r="C164" s="35">
        <v>58</v>
      </c>
      <c r="D164" s="35">
        <v>1</v>
      </c>
      <c r="E164" s="35">
        <v>1150</v>
      </c>
      <c r="F164" s="74" t="s">
        <v>540</v>
      </c>
      <c r="G164" s="90">
        <v>0.5</v>
      </c>
      <c r="H164" s="35">
        <v>3</v>
      </c>
      <c r="I164" s="35">
        <v>2</v>
      </c>
      <c r="J164" s="35">
        <v>92</v>
      </c>
      <c r="K164" s="35">
        <v>1010</v>
      </c>
      <c r="L164" s="63">
        <v>11.9</v>
      </c>
      <c r="M164" s="35">
        <v>2</v>
      </c>
      <c r="N164" s="35">
        <v>62</v>
      </c>
      <c r="O164" s="35" t="s">
        <v>729</v>
      </c>
      <c r="P164" s="35" t="s">
        <v>730</v>
      </c>
      <c r="Q164" s="35">
        <v>2460</v>
      </c>
      <c r="R164" s="63"/>
      <c r="S164" s="91"/>
      <c r="T164" s="65"/>
      <c r="U164" s="92">
        <v>0.01</v>
      </c>
      <c r="V164" s="65"/>
      <c r="W164" s="35" t="s">
        <v>14</v>
      </c>
      <c r="X164" s="35">
        <v>243854</v>
      </c>
      <c r="Y164" s="50" t="s">
        <v>541</v>
      </c>
    </row>
    <row r="165" spans="1:25">
      <c r="A165" s="11" t="s">
        <v>463</v>
      </c>
      <c r="B165" s="11">
        <v>58</v>
      </c>
      <c r="C165" s="11">
        <v>59</v>
      </c>
      <c r="D165" s="11">
        <v>1</v>
      </c>
      <c r="E165" s="11">
        <v>1151</v>
      </c>
      <c r="F165" s="52" t="s">
        <v>540</v>
      </c>
      <c r="G165" s="93">
        <v>1.3</v>
      </c>
      <c r="H165" s="11">
        <v>3</v>
      </c>
      <c r="I165" s="11">
        <v>27</v>
      </c>
      <c r="J165" s="11">
        <v>119</v>
      </c>
      <c r="K165" s="11">
        <v>1730</v>
      </c>
      <c r="L165" s="94">
        <v>18.2</v>
      </c>
      <c r="M165" s="11">
        <v>13</v>
      </c>
      <c r="N165" s="11">
        <v>331</v>
      </c>
      <c r="O165" s="11">
        <v>2</v>
      </c>
      <c r="P165" s="11" t="s">
        <v>730</v>
      </c>
      <c r="Q165" s="11">
        <v>2830</v>
      </c>
      <c r="R165" s="94"/>
      <c r="S165" s="95"/>
      <c r="T165" s="68"/>
      <c r="U165" s="96">
        <v>0.02</v>
      </c>
      <c r="V165" s="68"/>
      <c r="W165" s="11" t="s">
        <v>14</v>
      </c>
      <c r="X165" s="11">
        <v>243854</v>
      </c>
      <c r="Y165" s="97" t="s">
        <v>541</v>
      </c>
    </row>
    <row r="166" spans="1:25">
      <c r="A166" s="15" t="s">
        <v>463</v>
      </c>
      <c r="B166" s="15">
        <v>59</v>
      </c>
      <c r="C166" s="15">
        <v>60</v>
      </c>
      <c r="D166" s="15">
        <v>1</v>
      </c>
      <c r="E166" s="15">
        <v>1152</v>
      </c>
      <c r="F166" s="53" t="s">
        <v>540</v>
      </c>
      <c r="G166" s="86">
        <v>0.5</v>
      </c>
      <c r="H166" s="15">
        <v>2</v>
      </c>
      <c r="I166" s="15">
        <v>96</v>
      </c>
      <c r="J166" s="15">
        <v>45</v>
      </c>
      <c r="K166" s="15">
        <v>1530</v>
      </c>
      <c r="L166" s="60">
        <v>18.3</v>
      </c>
      <c r="M166" s="15">
        <v>18</v>
      </c>
      <c r="N166" s="15">
        <v>204</v>
      </c>
      <c r="O166" s="15" t="s">
        <v>729</v>
      </c>
      <c r="P166" s="15" t="s">
        <v>730</v>
      </c>
      <c r="Q166" s="15">
        <v>1320</v>
      </c>
      <c r="R166" s="60"/>
      <c r="S166" s="87"/>
      <c r="T166" s="64"/>
      <c r="U166" s="88">
        <v>0.18</v>
      </c>
      <c r="V166" s="64"/>
      <c r="W166" s="15" t="s">
        <v>14</v>
      </c>
      <c r="X166" s="15">
        <v>243854</v>
      </c>
      <c r="Y166" s="48" t="s">
        <v>541</v>
      </c>
    </row>
    <row r="167" spans="1:25">
      <c r="A167" s="15" t="s">
        <v>463</v>
      </c>
      <c r="B167" s="15">
        <v>60</v>
      </c>
      <c r="C167" s="15">
        <v>61</v>
      </c>
      <c r="D167" s="15">
        <v>1</v>
      </c>
      <c r="E167" s="15">
        <v>1153</v>
      </c>
      <c r="F167" s="53" t="s">
        <v>540</v>
      </c>
      <c r="G167" s="86">
        <v>0.8</v>
      </c>
      <c r="H167" s="15">
        <v>3</v>
      </c>
      <c r="I167" s="15">
        <v>231</v>
      </c>
      <c r="J167" s="15">
        <v>41</v>
      </c>
      <c r="K167" s="15">
        <v>1460</v>
      </c>
      <c r="L167" s="60">
        <v>12.65</v>
      </c>
      <c r="M167" s="15">
        <v>12</v>
      </c>
      <c r="N167" s="15">
        <v>518</v>
      </c>
      <c r="O167" s="15">
        <v>4</v>
      </c>
      <c r="P167" s="15" t="s">
        <v>730</v>
      </c>
      <c r="Q167" s="15">
        <v>1310</v>
      </c>
      <c r="R167" s="60"/>
      <c r="S167" s="87"/>
      <c r="T167" s="64"/>
      <c r="U167" s="88">
        <v>0.16</v>
      </c>
      <c r="V167" s="64"/>
      <c r="W167" s="15" t="s">
        <v>14</v>
      </c>
      <c r="X167" s="15">
        <v>243854</v>
      </c>
      <c r="Y167" s="48" t="s">
        <v>541</v>
      </c>
    </row>
    <row r="168" spans="1:25">
      <c r="A168" s="15" t="s">
        <v>463</v>
      </c>
      <c r="B168" s="15">
        <v>61</v>
      </c>
      <c r="C168" s="15">
        <v>62</v>
      </c>
      <c r="D168" s="15">
        <v>1</v>
      </c>
      <c r="E168" s="15">
        <v>1154</v>
      </c>
      <c r="F168" s="53" t="s">
        <v>540</v>
      </c>
      <c r="G168" s="86">
        <v>0.4</v>
      </c>
      <c r="H168" s="15" t="s">
        <v>729</v>
      </c>
      <c r="I168" s="15">
        <v>103</v>
      </c>
      <c r="J168" s="15">
        <v>47</v>
      </c>
      <c r="K168" s="15">
        <v>1580</v>
      </c>
      <c r="L168" s="60">
        <v>14.15</v>
      </c>
      <c r="M168" s="15">
        <v>15</v>
      </c>
      <c r="N168" s="15">
        <v>613</v>
      </c>
      <c r="O168" s="15">
        <v>4</v>
      </c>
      <c r="P168" s="15" t="s">
        <v>730</v>
      </c>
      <c r="Q168" s="15">
        <v>1290</v>
      </c>
      <c r="R168" s="60"/>
      <c r="S168" s="87"/>
      <c r="T168" s="64"/>
      <c r="U168" s="88">
        <v>0.1</v>
      </c>
      <c r="V168" s="64"/>
      <c r="W168" s="15" t="s">
        <v>14</v>
      </c>
      <c r="X168" s="15">
        <v>243854</v>
      </c>
      <c r="Y168" s="48" t="s">
        <v>541</v>
      </c>
    </row>
    <row r="169" spans="1:25">
      <c r="A169" s="15" t="s">
        <v>463</v>
      </c>
      <c r="B169" s="15">
        <v>62</v>
      </c>
      <c r="C169" s="15">
        <v>63</v>
      </c>
      <c r="D169" s="15">
        <v>1</v>
      </c>
      <c r="E169" s="15">
        <v>1155</v>
      </c>
      <c r="F169" s="53" t="s">
        <v>540</v>
      </c>
      <c r="G169" s="86">
        <v>0.5</v>
      </c>
      <c r="H169" s="15" t="s">
        <v>729</v>
      </c>
      <c r="I169" s="15">
        <v>72</v>
      </c>
      <c r="J169" s="15">
        <v>28</v>
      </c>
      <c r="K169" s="15">
        <v>1110</v>
      </c>
      <c r="L169" s="60">
        <v>25.8</v>
      </c>
      <c r="M169" s="15">
        <v>15</v>
      </c>
      <c r="N169" s="15">
        <v>451</v>
      </c>
      <c r="O169" s="15" t="s">
        <v>729</v>
      </c>
      <c r="P169" s="15" t="s">
        <v>730</v>
      </c>
      <c r="Q169" s="15">
        <v>1240</v>
      </c>
      <c r="R169" s="60"/>
      <c r="S169" s="87"/>
      <c r="T169" s="64"/>
      <c r="U169" s="88">
        <v>0.03</v>
      </c>
      <c r="V169" s="64"/>
      <c r="W169" s="15" t="s">
        <v>14</v>
      </c>
      <c r="X169" s="15">
        <v>243854</v>
      </c>
      <c r="Y169" s="48" t="s">
        <v>541</v>
      </c>
    </row>
    <row r="170" spans="1:25">
      <c r="A170" s="15" t="s">
        <v>463</v>
      </c>
      <c r="B170" s="15">
        <v>63</v>
      </c>
      <c r="C170" s="15">
        <v>64</v>
      </c>
      <c r="D170" s="15">
        <v>1</v>
      </c>
      <c r="E170" s="15">
        <v>1156</v>
      </c>
      <c r="F170" s="53" t="s">
        <v>540</v>
      </c>
      <c r="G170" s="86">
        <v>0.5</v>
      </c>
      <c r="H170" s="15">
        <v>3</v>
      </c>
      <c r="I170" s="15">
        <v>63</v>
      </c>
      <c r="J170" s="15">
        <v>34</v>
      </c>
      <c r="K170" s="15">
        <v>2190</v>
      </c>
      <c r="L170" s="60">
        <v>9.5</v>
      </c>
      <c r="M170" s="15">
        <v>7</v>
      </c>
      <c r="N170" s="15">
        <v>1180</v>
      </c>
      <c r="O170" s="15">
        <v>3</v>
      </c>
      <c r="P170" s="15" t="s">
        <v>730</v>
      </c>
      <c r="Q170" s="15">
        <v>2680</v>
      </c>
      <c r="R170" s="60"/>
      <c r="S170" s="87"/>
      <c r="T170" s="64"/>
      <c r="U170" s="88">
        <v>0.08</v>
      </c>
      <c r="V170" s="64"/>
      <c r="W170" s="15" t="s">
        <v>14</v>
      </c>
      <c r="X170" s="15">
        <v>243854</v>
      </c>
      <c r="Y170" s="48" t="s">
        <v>541</v>
      </c>
    </row>
    <row r="171" spans="1:25">
      <c r="A171" s="15" t="s">
        <v>463</v>
      </c>
      <c r="B171" s="15">
        <v>64</v>
      </c>
      <c r="C171" s="15">
        <v>65</v>
      </c>
      <c r="D171" s="15">
        <v>1</v>
      </c>
      <c r="E171" s="15">
        <v>1157</v>
      </c>
      <c r="F171" s="53" t="s">
        <v>540</v>
      </c>
      <c r="G171" s="86">
        <v>0.6</v>
      </c>
      <c r="H171" s="15">
        <v>3</v>
      </c>
      <c r="I171" s="15">
        <v>54</v>
      </c>
      <c r="J171" s="15">
        <v>34</v>
      </c>
      <c r="K171" s="15">
        <v>1150</v>
      </c>
      <c r="L171" s="60">
        <v>33.299999999999997</v>
      </c>
      <c r="M171" s="15">
        <v>29</v>
      </c>
      <c r="N171" s="15">
        <v>387</v>
      </c>
      <c r="O171" s="15" t="s">
        <v>729</v>
      </c>
      <c r="P171" s="15" t="s">
        <v>730</v>
      </c>
      <c r="Q171" s="15">
        <v>1340</v>
      </c>
      <c r="R171" s="60"/>
      <c r="S171" s="87"/>
      <c r="T171" s="64"/>
      <c r="U171" s="88">
        <v>0.04</v>
      </c>
      <c r="V171" s="64"/>
      <c r="W171" s="15" t="s">
        <v>14</v>
      </c>
      <c r="X171" s="15">
        <v>243854</v>
      </c>
      <c r="Y171" s="48" t="s">
        <v>541</v>
      </c>
    </row>
    <row r="172" spans="1:25">
      <c r="A172" s="15" t="s">
        <v>463</v>
      </c>
      <c r="B172" s="15">
        <v>65</v>
      </c>
      <c r="C172" s="15">
        <v>66</v>
      </c>
      <c r="D172" s="15">
        <v>1</v>
      </c>
      <c r="E172" s="15">
        <v>1158</v>
      </c>
      <c r="F172" s="53" t="s">
        <v>540</v>
      </c>
      <c r="G172" s="86">
        <v>2.5</v>
      </c>
      <c r="H172" s="15">
        <v>6</v>
      </c>
      <c r="I172" s="15">
        <v>99</v>
      </c>
      <c r="J172" s="15">
        <v>75</v>
      </c>
      <c r="K172" s="15">
        <v>2660</v>
      </c>
      <c r="L172" s="60">
        <v>7.72</v>
      </c>
      <c r="M172" s="15">
        <v>5</v>
      </c>
      <c r="N172" s="15">
        <v>1790</v>
      </c>
      <c r="O172" s="15">
        <v>2</v>
      </c>
      <c r="P172" s="15" t="s">
        <v>730</v>
      </c>
      <c r="Q172" s="15">
        <v>7000</v>
      </c>
      <c r="R172" s="60"/>
      <c r="S172" s="87"/>
      <c r="T172" s="64"/>
      <c r="U172" s="88">
        <v>0.03</v>
      </c>
      <c r="V172" s="64"/>
      <c r="W172" s="15" t="s">
        <v>14</v>
      </c>
      <c r="X172" s="15">
        <v>243854</v>
      </c>
      <c r="Y172" s="48" t="s">
        <v>541</v>
      </c>
    </row>
    <row r="173" spans="1:25">
      <c r="A173" s="15" t="s">
        <v>463</v>
      </c>
      <c r="B173" s="15">
        <v>66</v>
      </c>
      <c r="C173" s="15">
        <v>67</v>
      </c>
      <c r="D173" s="15">
        <v>1</v>
      </c>
      <c r="E173" s="15">
        <v>1159</v>
      </c>
      <c r="F173" s="53" t="s">
        <v>540</v>
      </c>
      <c r="G173" s="86">
        <v>2.7</v>
      </c>
      <c r="H173" s="15">
        <v>5</v>
      </c>
      <c r="I173" s="15">
        <v>23</v>
      </c>
      <c r="J173" s="15">
        <v>38</v>
      </c>
      <c r="K173" s="15">
        <v>1670</v>
      </c>
      <c r="L173" s="60">
        <v>8.31</v>
      </c>
      <c r="M173" s="15">
        <v>9</v>
      </c>
      <c r="N173" s="15">
        <v>962</v>
      </c>
      <c r="O173" s="15">
        <v>2</v>
      </c>
      <c r="P173" s="15" t="s">
        <v>730</v>
      </c>
      <c r="Q173" s="15">
        <v>2560</v>
      </c>
      <c r="R173" s="60"/>
      <c r="S173" s="87"/>
      <c r="T173" s="64"/>
      <c r="U173" s="88">
        <v>0.02</v>
      </c>
      <c r="V173" s="64"/>
      <c r="W173" s="15" t="s">
        <v>14</v>
      </c>
      <c r="X173" s="15">
        <v>243854</v>
      </c>
      <c r="Y173" s="48" t="s">
        <v>541</v>
      </c>
    </row>
    <row r="174" spans="1:25">
      <c r="A174" s="15" t="s">
        <v>463</v>
      </c>
      <c r="B174" s="15">
        <v>67</v>
      </c>
      <c r="C174" s="15">
        <v>68</v>
      </c>
      <c r="D174" s="15">
        <v>1</v>
      </c>
      <c r="E174" s="15">
        <v>1160</v>
      </c>
      <c r="F174" s="53" t="s">
        <v>540</v>
      </c>
      <c r="G174" s="86">
        <v>0.7</v>
      </c>
      <c r="H174" s="15">
        <v>3</v>
      </c>
      <c r="I174" s="15">
        <v>35</v>
      </c>
      <c r="J174" s="15">
        <v>52</v>
      </c>
      <c r="K174" s="15">
        <v>1900</v>
      </c>
      <c r="L174" s="60">
        <v>31.8</v>
      </c>
      <c r="M174" s="15">
        <v>14</v>
      </c>
      <c r="N174" s="15">
        <v>734</v>
      </c>
      <c r="O174" s="15" t="s">
        <v>729</v>
      </c>
      <c r="P174" s="15" t="s">
        <v>730</v>
      </c>
      <c r="Q174" s="15">
        <v>1370</v>
      </c>
      <c r="R174" s="60"/>
      <c r="S174" s="87"/>
      <c r="T174" s="64"/>
      <c r="U174" s="88">
        <v>0.05</v>
      </c>
      <c r="V174" s="64"/>
      <c r="W174" s="15" t="s">
        <v>14</v>
      </c>
      <c r="X174" s="15">
        <v>243854</v>
      </c>
      <c r="Y174" s="48" t="s">
        <v>541</v>
      </c>
    </row>
    <row r="175" spans="1:25">
      <c r="A175" s="15" t="s">
        <v>463</v>
      </c>
      <c r="B175" s="15">
        <v>68</v>
      </c>
      <c r="C175" s="15">
        <v>69</v>
      </c>
      <c r="D175" s="15">
        <v>1</v>
      </c>
      <c r="E175" s="15">
        <v>1161</v>
      </c>
      <c r="F175" s="53" t="s">
        <v>540</v>
      </c>
      <c r="G175" s="86">
        <v>1.6</v>
      </c>
      <c r="H175" s="15">
        <v>3</v>
      </c>
      <c r="I175" s="15">
        <v>62</v>
      </c>
      <c r="J175" s="15">
        <v>72</v>
      </c>
      <c r="K175" s="15">
        <v>3120</v>
      </c>
      <c r="L175" s="60">
        <v>25.1</v>
      </c>
      <c r="M175" s="15">
        <v>23</v>
      </c>
      <c r="N175" s="15">
        <v>1030</v>
      </c>
      <c r="O175" s="15" t="s">
        <v>729</v>
      </c>
      <c r="P175" s="15" t="s">
        <v>730</v>
      </c>
      <c r="Q175" s="15">
        <v>1890</v>
      </c>
      <c r="R175" s="60"/>
      <c r="S175" s="87"/>
      <c r="T175" s="64"/>
      <c r="U175" s="88">
        <v>7.0000000000000007E-2</v>
      </c>
      <c r="V175" s="64"/>
      <c r="W175" s="15" t="s">
        <v>14</v>
      </c>
      <c r="X175" s="15">
        <v>243854</v>
      </c>
      <c r="Y175" s="48" t="s">
        <v>541</v>
      </c>
    </row>
    <row r="176" spans="1:25">
      <c r="A176" s="15" t="s">
        <v>463</v>
      </c>
      <c r="B176" s="15">
        <v>69</v>
      </c>
      <c r="C176" s="15">
        <v>70</v>
      </c>
      <c r="D176" s="15">
        <v>1</v>
      </c>
      <c r="E176" s="15">
        <v>1162</v>
      </c>
      <c r="F176" s="53" t="s">
        <v>540</v>
      </c>
      <c r="G176" s="86">
        <v>2.4</v>
      </c>
      <c r="H176" s="15">
        <v>4</v>
      </c>
      <c r="I176" s="15">
        <v>14</v>
      </c>
      <c r="J176" s="15">
        <v>137</v>
      </c>
      <c r="K176" s="15">
        <v>7630</v>
      </c>
      <c r="L176" s="60">
        <v>21.4</v>
      </c>
      <c r="M176" s="15">
        <v>42</v>
      </c>
      <c r="N176" s="15">
        <v>7270</v>
      </c>
      <c r="O176" s="15">
        <v>4</v>
      </c>
      <c r="P176" s="15">
        <v>20</v>
      </c>
      <c r="Q176" s="15">
        <v>6700</v>
      </c>
      <c r="R176" s="60"/>
      <c r="S176" s="87"/>
      <c r="T176" s="64"/>
      <c r="U176" s="88">
        <v>0.09</v>
      </c>
      <c r="V176" s="64"/>
      <c r="W176" s="15" t="s">
        <v>14</v>
      </c>
      <c r="X176" s="15">
        <v>243854</v>
      </c>
      <c r="Y176" s="48" t="s">
        <v>541</v>
      </c>
    </row>
    <row r="177" spans="1:25">
      <c r="A177" s="15" t="s">
        <v>463</v>
      </c>
      <c r="B177" s="15">
        <v>70</v>
      </c>
      <c r="C177" s="15">
        <v>71</v>
      </c>
      <c r="D177" s="15">
        <v>1</v>
      </c>
      <c r="E177" s="15">
        <v>1163</v>
      </c>
      <c r="F177" s="53" t="s">
        <v>540</v>
      </c>
      <c r="G177" s="86">
        <v>9.8000000000000007</v>
      </c>
      <c r="H177" s="15">
        <v>4</v>
      </c>
      <c r="I177" s="15">
        <v>28</v>
      </c>
      <c r="J177" s="15">
        <v>61</v>
      </c>
      <c r="K177" s="15">
        <v>4940</v>
      </c>
      <c r="L177" s="60">
        <v>15.6</v>
      </c>
      <c r="M177" s="15">
        <v>36</v>
      </c>
      <c r="N177" s="15">
        <v>5110</v>
      </c>
      <c r="O177" s="15">
        <v>2</v>
      </c>
      <c r="P177" s="15">
        <v>10</v>
      </c>
      <c r="Q177" s="15">
        <v>4610</v>
      </c>
      <c r="R177" s="60"/>
      <c r="S177" s="87"/>
      <c r="T177" s="64"/>
      <c r="U177" s="88">
        <v>0.04</v>
      </c>
      <c r="V177" s="64"/>
      <c r="W177" s="15" t="s">
        <v>14</v>
      </c>
      <c r="X177" s="15">
        <v>243854</v>
      </c>
      <c r="Y177" s="48" t="s">
        <v>541</v>
      </c>
    </row>
    <row r="178" spans="1:25">
      <c r="A178" s="15" t="s">
        <v>463</v>
      </c>
      <c r="B178" s="15">
        <v>71</v>
      </c>
      <c r="C178" s="15">
        <v>72</v>
      </c>
      <c r="D178" s="15">
        <v>1</v>
      </c>
      <c r="E178" s="15">
        <v>1164</v>
      </c>
      <c r="F178" s="53" t="s">
        <v>540</v>
      </c>
      <c r="G178" s="86">
        <v>2</v>
      </c>
      <c r="H178" s="15">
        <v>3</v>
      </c>
      <c r="I178" s="15">
        <v>34</v>
      </c>
      <c r="J178" s="15">
        <v>68</v>
      </c>
      <c r="K178" s="15">
        <v>4160</v>
      </c>
      <c r="L178" s="60">
        <v>19</v>
      </c>
      <c r="M178" s="15">
        <v>29</v>
      </c>
      <c r="N178" s="15">
        <v>5570</v>
      </c>
      <c r="O178" s="15" t="s">
        <v>729</v>
      </c>
      <c r="P178" s="15">
        <v>10</v>
      </c>
      <c r="Q178" s="15">
        <v>5470</v>
      </c>
      <c r="R178" s="60"/>
      <c r="S178" s="87"/>
      <c r="T178" s="64"/>
      <c r="U178" s="88">
        <v>0.01</v>
      </c>
      <c r="V178" s="64"/>
      <c r="W178" s="15" t="s">
        <v>14</v>
      </c>
      <c r="X178" s="15">
        <v>243854</v>
      </c>
      <c r="Y178" s="48" t="s">
        <v>541</v>
      </c>
    </row>
    <row r="179" spans="1:25">
      <c r="A179" s="15" t="s">
        <v>463</v>
      </c>
      <c r="B179" s="15">
        <v>72</v>
      </c>
      <c r="C179" s="15">
        <v>73</v>
      </c>
      <c r="D179" s="15">
        <v>1</v>
      </c>
      <c r="E179" s="15">
        <v>1165</v>
      </c>
      <c r="F179" s="53" t="s">
        <v>540</v>
      </c>
      <c r="G179" s="86">
        <v>3.7</v>
      </c>
      <c r="H179" s="15">
        <v>2</v>
      </c>
      <c r="I179" s="15">
        <v>87</v>
      </c>
      <c r="J179" s="15">
        <v>90</v>
      </c>
      <c r="K179" s="15">
        <v>4320</v>
      </c>
      <c r="L179" s="60">
        <v>17.5</v>
      </c>
      <c r="M179" s="15">
        <v>35</v>
      </c>
      <c r="N179" s="15">
        <v>9400</v>
      </c>
      <c r="O179" s="15" t="s">
        <v>729</v>
      </c>
      <c r="P179" s="15">
        <v>20</v>
      </c>
      <c r="Q179" s="15">
        <v>3920</v>
      </c>
      <c r="R179" s="60"/>
      <c r="S179" s="87"/>
      <c r="T179" s="64"/>
      <c r="U179" s="88">
        <v>0.06</v>
      </c>
      <c r="V179" s="64"/>
      <c r="W179" s="15" t="s">
        <v>14</v>
      </c>
      <c r="X179" s="15">
        <v>243854</v>
      </c>
      <c r="Y179" s="48" t="s">
        <v>541</v>
      </c>
    </row>
    <row r="180" spans="1:25">
      <c r="A180" s="15" t="s">
        <v>463</v>
      </c>
      <c r="B180" s="15">
        <v>73</v>
      </c>
      <c r="C180" s="15">
        <v>74</v>
      </c>
      <c r="D180" s="15">
        <v>1</v>
      </c>
      <c r="E180" s="15">
        <v>1166</v>
      </c>
      <c r="F180" s="53" t="s">
        <v>540</v>
      </c>
      <c r="G180" s="86">
        <v>1</v>
      </c>
      <c r="H180" s="15">
        <v>4</v>
      </c>
      <c r="I180" s="15">
        <v>86</v>
      </c>
      <c r="J180" s="15">
        <v>41</v>
      </c>
      <c r="K180" s="15">
        <v>1670</v>
      </c>
      <c r="L180" s="60">
        <v>17.399999999999999</v>
      </c>
      <c r="M180" s="15">
        <v>14</v>
      </c>
      <c r="N180" s="15">
        <v>2740</v>
      </c>
      <c r="O180" s="15">
        <v>2</v>
      </c>
      <c r="P180" s="15">
        <v>10</v>
      </c>
      <c r="Q180" s="15">
        <v>1860</v>
      </c>
      <c r="R180" s="60"/>
      <c r="S180" s="87"/>
      <c r="T180" s="64"/>
      <c r="U180" s="88">
        <v>0.03</v>
      </c>
      <c r="V180" s="64"/>
      <c r="W180" s="15" t="s">
        <v>14</v>
      </c>
      <c r="X180" s="15">
        <v>243854</v>
      </c>
      <c r="Y180" s="48" t="s">
        <v>541</v>
      </c>
    </row>
    <row r="181" spans="1:25">
      <c r="A181" s="15" t="s">
        <v>463</v>
      </c>
      <c r="B181" s="15">
        <v>74</v>
      </c>
      <c r="C181" s="15">
        <v>75</v>
      </c>
      <c r="D181" s="15">
        <v>1</v>
      </c>
      <c r="E181" s="15">
        <v>1167</v>
      </c>
      <c r="F181" s="53" t="s">
        <v>540</v>
      </c>
      <c r="G181" s="86">
        <v>1.8</v>
      </c>
      <c r="H181" s="15">
        <v>7</v>
      </c>
      <c r="I181" s="15">
        <v>39</v>
      </c>
      <c r="J181" s="15">
        <v>51</v>
      </c>
      <c r="K181" s="15">
        <v>2480</v>
      </c>
      <c r="L181" s="60">
        <v>21.7</v>
      </c>
      <c r="M181" s="15">
        <v>20</v>
      </c>
      <c r="N181" s="15">
        <v>3560</v>
      </c>
      <c r="O181" s="15">
        <v>2</v>
      </c>
      <c r="P181" s="15">
        <v>10</v>
      </c>
      <c r="Q181" s="15">
        <v>2290</v>
      </c>
      <c r="R181" s="60"/>
      <c r="S181" s="87"/>
      <c r="T181" s="64"/>
      <c r="U181" s="88">
        <v>0.03</v>
      </c>
      <c r="V181" s="64"/>
      <c r="W181" s="15" t="s">
        <v>14</v>
      </c>
      <c r="X181" s="15">
        <v>243854</v>
      </c>
      <c r="Y181" s="48" t="s">
        <v>541</v>
      </c>
    </row>
    <row r="182" spans="1:25">
      <c r="A182" s="15" t="s">
        <v>463</v>
      </c>
      <c r="B182" s="15">
        <v>75</v>
      </c>
      <c r="C182" s="15">
        <v>76</v>
      </c>
      <c r="D182" s="15">
        <v>1</v>
      </c>
      <c r="E182" s="15">
        <v>1168</v>
      </c>
      <c r="F182" s="53" t="s">
        <v>540</v>
      </c>
      <c r="G182" s="86">
        <v>1.3</v>
      </c>
      <c r="H182" s="15">
        <v>4</v>
      </c>
      <c r="I182" s="15">
        <v>93</v>
      </c>
      <c r="J182" s="15">
        <v>35</v>
      </c>
      <c r="K182" s="15">
        <v>2030</v>
      </c>
      <c r="L182" s="60">
        <v>15.1</v>
      </c>
      <c r="M182" s="15">
        <v>11</v>
      </c>
      <c r="N182" s="15">
        <v>2380</v>
      </c>
      <c r="O182" s="15" t="s">
        <v>729</v>
      </c>
      <c r="P182" s="15">
        <v>10</v>
      </c>
      <c r="Q182" s="15">
        <v>2060</v>
      </c>
      <c r="R182" s="60"/>
      <c r="S182" s="87"/>
      <c r="T182" s="64"/>
      <c r="U182" s="88">
        <v>0.04</v>
      </c>
      <c r="V182" s="64"/>
      <c r="W182" s="15" t="s">
        <v>14</v>
      </c>
      <c r="X182" s="15">
        <v>243854</v>
      </c>
      <c r="Y182" s="48" t="s">
        <v>541</v>
      </c>
    </row>
    <row r="183" spans="1:25">
      <c r="A183" s="15" t="s">
        <v>463</v>
      </c>
      <c r="B183" s="15">
        <v>76</v>
      </c>
      <c r="C183" s="15">
        <v>77</v>
      </c>
      <c r="D183" s="15">
        <v>1</v>
      </c>
      <c r="E183" s="15">
        <v>1169</v>
      </c>
      <c r="F183" s="53" t="s">
        <v>540</v>
      </c>
      <c r="G183" s="86">
        <v>6.1</v>
      </c>
      <c r="H183" s="15">
        <v>4</v>
      </c>
      <c r="I183" s="15">
        <v>194</v>
      </c>
      <c r="J183" s="15">
        <v>27</v>
      </c>
      <c r="K183" s="15" t="s">
        <v>732</v>
      </c>
      <c r="L183" s="60">
        <v>12.95</v>
      </c>
      <c r="M183" s="15">
        <v>11</v>
      </c>
      <c r="N183" s="15">
        <v>6510</v>
      </c>
      <c r="O183" s="15">
        <v>4</v>
      </c>
      <c r="P183" s="15">
        <v>10</v>
      </c>
      <c r="Q183" s="15">
        <v>2580</v>
      </c>
      <c r="R183" s="60">
        <v>1.425</v>
      </c>
      <c r="S183" s="87"/>
      <c r="T183" s="64"/>
      <c r="U183" s="88">
        <v>0.08</v>
      </c>
      <c r="V183" s="64"/>
      <c r="W183" s="15" t="s">
        <v>14</v>
      </c>
      <c r="X183" s="15">
        <v>243854</v>
      </c>
      <c r="Y183" s="48" t="s">
        <v>541</v>
      </c>
    </row>
    <row r="184" spans="1:25">
      <c r="A184" s="15" t="s">
        <v>463</v>
      </c>
      <c r="B184" s="15">
        <v>77</v>
      </c>
      <c r="C184" s="15">
        <v>78</v>
      </c>
      <c r="D184" s="15">
        <v>1</v>
      </c>
      <c r="E184" s="15">
        <v>1170</v>
      </c>
      <c r="F184" s="53" t="s">
        <v>540</v>
      </c>
      <c r="G184" s="86">
        <v>6.5</v>
      </c>
      <c r="H184" s="15">
        <v>4</v>
      </c>
      <c r="I184" s="15">
        <v>97</v>
      </c>
      <c r="J184" s="15">
        <v>35</v>
      </c>
      <c r="K184" s="15">
        <v>7680</v>
      </c>
      <c r="L184" s="60">
        <v>14.5</v>
      </c>
      <c r="M184" s="15">
        <v>26</v>
      </c>
      <c r="N184" s="15">
        <v>8080</v>
      </c>
      <c r="O184" s="15">
        <v>2</v>
      </c>
      <c r="P184" s="15">
        <v>20</v>
      </c>
      <c r="Q184" s="15">
        <v>2990</v>
      </c>
      <c r="R184" s="60"/>
      <c r="S184" s="87"/>
      <c r="T184" s="64"/>
      <c r="U184" s="88">
        <v>0.04</v>
      </c>
      <c r="V184" s="64"/>
      <c r="W184" s="15" t="s">
        <v>14</v>
      </c>
      <c r="X184" s="15">
        <v>243854</v>
      </c>
      <c r="Y184" s="48" t="s">
        <v>541</v>
      </c>
    </row>
    <row r="185" spans="1:25">
      <c r="A185" s="15" t="s">
        <v>463</v>
      </c>
      <c r="B185" s="15">
        <v>78</v>
      </c>
      <c r="C185" s="15">
        <v>79</v>
      </c>
      <c r="D185" s="15">
        <v>1</v>
      </c>
      <c r="E185" s="15">
        <v>1171</v>
      </c>
      <c r="F185" s="53" t="s">
        <v>540</v>
      </c>
      <c r="G185" s="86">
        <v>4.5999999999999996</v>
      </c>
      <c r="H185" s="15">
        <v>8</v>
      </c>
      <c r="I185" s="15">
        <v>164</v>
      </c>
      <c r="J185" s="15">
        <v>23</v>
      </c>
      <c r="K185" s="15">
        <v>4180</v>
      </c>
      <c r="L185" s="60">
        <v>12.5</v>
      </c>
      <c r="M185" s="15">
        <v>20</v>
      </c>
      <c r="N185" s="15">
        <v>5310</v>
      </c>
      <c r="O185" s="15" t="s">
        <v>729</v>
      </c>
      <c r="P185" s="15">
        <v>20</v>
      </c>
      <c r="Q185" s="15">
        <v>2200</v>
      </c>
      <c r="R185" s="60"/>
      <c r="S185" s="87"/>
      <c r="T185" s="64"/>
      <c r="U185" s="88">
        <v>0.05</v>
      </c>
      <c r="V185" s="64"/>
      <c r="W185" s="15" t="s">
        <v>14</v>
      </c>
      <c r="X185" s="15">
        <v>243854</v>
      </c>
      <c r="Y185" s="48" t="s">
        <v>541</v>
      </c>
    </row>
    <row r="186" spans="1:25">
      <c r="A186" s="15" t="s">
        <v>463</v>
      </c>
      <c r="B186" s="15">
        <v>79</v>
      </c>
      <c r="C186" s="15">
        <v>80</v>
      </c>
      <c r="D186" s="15">
        <v>1</v>
      </c>
      <c r="E186" s="15">
        <v>1172</v>
      </c>
      <c r="F186" s="53" t="s">
        <v>540</v>
      </c>
      <c r="G186" s="86">
        <v>2.1</v>
      </c>
      <c r="H186" s="15">
        <v>8</v>
      </c>
      <c r="I186" s="15">
        <v>120</v>
      </c>
      <c r="J186" s="15">
        <v>33</v>
      </c>
      <c r="K186" s="15">
        <v>4380</v>
      </c>
      <c r="L186" s="60">
        <v>12.85</v>
      </c>
      <c r="M186" s="15">
        <v>19</v>
      </c>
      <c r="N186" s="15">
        <v>5990</v>
      </c>
      <c r="O186" s="15">
        <v>7</v>
      </c>
      <c r="P186" s="15">
        <v>10</v>
      </c>
      <c r="Q186" s="15">
        <v>1950</v>
      </c>
      <c r="R186" s="60"/>
      <c r="S186" s="87"/>
      <c r="T186" s="64"/>
      <c r="U186" s="88">
        <v>0.04</v>
      </c>
      <c r="V186" s="64"/>
      <c r="W186" s="15" t="s">
        <v>14</v>
      </c>
      <c r="X186" s="15">
        <v>243854</v>
      </c>
      <c r="Y186" s="48" t="s">
        <v>541</v>
      </c>
    </row>
    <row r="187" spans="1:25">
      <c r="A187" s="15" t="s">
        <v>463</v>
      </c>
      <c r="B187" s="15">
        <v>80</v>
      </c>
      <c r="C187" s="15">
        <v>81</v>
      </c>
      <c r="D187" s="15">
        <v>1</v>
      </c>
      <c r="E187" s="15">
        <v>1173</v>
      </c>
      <c r="F187" s="53" t="s">
        <v>540</v>
      </c>
      <c r="G187" s="86">
        <v>2.8</v>
      </c>
      <c r="H187" s="15">
        <v>11</v>
      </c>
      <c r="I187" s="15">
        <v>137</v>
      </c>
      <c r="J187" s="15">
        <v>120</v>
      </c>
      <c r="K187" s="15">
        <v>5000</v>
      </c>
      <c r="L187" s="60">
        <v>11.45</v>
      </c>
      <c r="M187" s="15">
        <v>19</v>
      </c>
      <c r="N187" s="15">
        <v>5860</v>
      </c>
      <c r="O187" s="15">
        <v>6</v>
      </c>
      <c r="P187" s="15" t="s">
        <v>730</v>
      </c>
      <c r="Q187" s="15">
        <v>5460</v>
      </c>
      <c r="R187" s="60"/>
      <c r="S187" s="87"/>
      <c r="T187" s="64"/>
      <c r="U187" s="88">
        <v>0.02</v>
      </c>
      <c r="V187" s="64"/>
      <c r="W187" s="15" t="s">
        <v>14</v>
      </c>
      <c r="X187" s="15">
        <v>243854</v>
      </c>
      <c r="Y187" s="48" t="s">
        <v>541</v>
      </c>
    </row>
    <row r="188" spans="1:25">
      <c r="A188" s="15" t="s">
        <v>463</v>
      </c>
      <c r="B188" s="15">
        <v>81</v>
      </c>
      <c r="C188" s="15">
        <v>82</v>
      </c>
      <c r="D188" s="15">
        <v>1</v>
      </c>
      <c r="E188" s="15">
        <v>1174</v>
      </c>
      <c r="F188" s="53" t="s">
        <v>540</v>
      </c>
      <c r="G188" s="86">
        <v>2.1</v>
      </c>
      <c r="H188" s="15">
        <v>10</v>
      </c>
      <c r="I188" s="15">
        <v>194</v>
      </c>
      <c r="J188" s="15">
        <v>61</v>
      </c>
      <c r="K188" s="15">
        <v>2540</v>
      </c>
      <c r="L188" s="60">
        <v>13.4</v>
      </c>
      <c r="M188" s="15">
        <v>15</v>
      </c>
      <c r="N188" s="15">
        <v>2070</v>
      </c>
      <c r="O188" s="15">
        <v>8</v>
      </c>
      <c r="P188" s="15" t="s">
        <v>730</v>
      </c>
      <c r="Q188" s="15">
        <v>2510</v>
      </c>
      <c r="R188" s="60"/>
      <c r="S188" s="87"/>
      <c r="T188" s="64"/>
      <c r="U188" s="88">
        <v>0.02</v>
      </c>
      <c r="V188" s="64"/>
      <c r="W188" s="15" t="s">
        <v>14</v>
      </c>
      <c r="X188" s="15">
        <v>243854</v>
      </c>
      <c r="Y188" s="48" t="s">
        <v>541</v>
      </c>
    </row>
    <row r="189" spans="1:25">
      <c r="A189" s="15" t="s">
        <v>463</v>
      </c>
      <c r="B189" s="15">
        <v>82</v>
      </c>
      <c r="C189" s="15">
        <v>83</v>
      </c>
      <c r="D189" s="15">
        <v>1</v>
      </c>
      <c r="E189" s="15">
        <v>1175</v>
      </c>
      <c r="F189" s="53" t="s">
        <v>540</v>
      </c>
      <c r="G189" s="86">
        <v>1.8</v>
      </c>
      <c r="H189" s="15">
        <v>4</v>
      </c>
      <c r="I189" s="15">
        <v>49</v>
      </c>
      <c r="J189" s="15">
        <v>45</v>
      </c>
      <c r="K189" s="15">
        <v>1540</v>
      </c>
      <c r="L189" s="60">
        <v>9.98</v>
      </c>
      <c r="M189" s="15">
        <v>4</v>
      </c>
      <c r="N189" s="15">
        <v>798</v>
      </c>
      <c r="O189" s="15">
        <v>4</v>
      </c>
      <c r="P189" s="15" t="s">
        <v>730</v>
      </c>
      <c r="Q189" s="15">
        <v>2730</v>
      </c>
      <c r="R189" s="60"/>
      <c r="S189" s="87"/>
      <c r="T189" s="64"/>
      <c r="U189" s="88" t="s">
        <v>731</v>
      </c>
      <c r="V189" s="64"/>
      <c r="W189" s="15" t="s">
        <v>14</v>
      </c>
      <c r="X189" s="15">
        <v>243854</v>
      </c>
      <c r="Y189" s="48" t="s">
        <v>541</v>
      </c>
    </row>
    <row r="190" spans="1:25">
      <c r="A190" s="15" t="s">
        <v>463</v>
      </c>
      <c r="B190" s="15">
        <v>83</v>
      </c>
      <c r="C190" s="15">
        <v>84</v>
      </c>
      <c r="D190" s="15">
        <v>1</v>
      </c>
      <c r="E190" s="15">
        <v>1176</v>
      </c>
      <c r="F190" s="53" t="s">
        <v>540</v>
      </c>
      <c r="G190" s="86">
        <v>2.5</v>
      </c>
      <c r="H190" s="15">
        <v>6</v>
      </c>
      <c r="I190" s="15">
        <v>27</v>
      </c>
      <c r="J190" s="15">
        <v>54</v>
      </c>
      <c r="K190" s="15">
        <v>1380</v>
      </c>
      <c r="L190" s="60">
        <v>6.15</v>
      </c>
      <c r="M190" s="15">
        <v>7</v>
      </c>
      <c r="N190" s="15">
        <v>847</v>
      </c>
      <c r="O190" s="15">
        <v>2</v>
      </c>
      <c r="P190" s="15" t="s">
        <v>730</v>
      </c>
      <c r="Q190" s="15">
        <v>2670</v>
      </c>
      <c r="R190" s="60"/>
      <c r="S190" s="87"/>
      <c r="T190" s="64"/>
      <c r="U190" s="88" t="s">
        <v>731</v>
      </c>
      <c r="V190" s="64"/>
      <c r="W190" s="15" t="s">
        <v>14</v>
      </c>
      <c r="X190" s="15">
        <v>243854</v>
      </c>
      <c r="Y190" s="48" t="s">
        <v>541</v>
      </c>
    </row>
    <row r="191" spans="1:25">
      <c r="A191" s="15" t="s">
        <v>463</v>
      </c>
      <c r="B191" s="15">
        <v>84</v>
      </c>
      <c r="C191" s="15">
        <v>85</v>
      </c>
      <c r="D191" s="15">
        <v>1</v>
      </c>
      <c r="E191" s="15">
        <v>1177</v>
      </c>
      <c r="F191" s="53" t="s">
        <v>540</v>
      </c>
      <c r="G191" s="86"/>
      <c r="H191" s="15"/>
      <c r="I191" s="15"/>
      <c r="J191" s="15"/>
      <c r="K191" s="15"/>
      <c r="L191" s="60"/>
      <c r="M191" s="15"/>
      <c r="N191" s="15"/>
      <c r="O191" s="15"/>
      <c r="P191" s="15"/>
      <c r="Q191" s="15"/>
      <c r="R191" s="60"/>
      <c r="S191" s="87"/>
      <c r="T191" s="64"/>
      <c r="U191" s="88"/>
      <c r="V191" s="64"/>
      <c r="W191" s="15" t="s">
        <v>14</v>
      </c>
      <c r="X191" s="15">
        <v>243854</v>
      </c>
      <c r="Y191" s="48" t="s">
        <v>541</v>
      </c>
    </row>
    <row r="192" spans="1:25">
      <c r="A192" s="15" t="s">
        <v>463</v>
      </c>
      <c r="B192" s="15">
        <v>85</v>
      </c>
      <c r="C192" s="15">
        <v>86</v>
      </c>
      <c r="D192" s="15">
        <v>1</v>
      </c>
      <c r="E192" s="15">
        <v>1178</v>
      </c>
      <c r="F192" s="53" t="s">
        <v>540</v>
      </c>
      <c r="G192" s="86">
        <v>0.7</v>
      </c>
      <c r="H192" s="15">
        <v>2</v>
      </c>
      <c r="I192" s="15">
        <v>4</v>
      </c>
      <c r="J192" s="15">
        <v>13</v>
      </c>
      <c r="K192" s="15">
        <v>290</v>
      </c>
      <c r="L192" s="60">
        <v>2.85</v>
      </c>
      <c r="M192" s="15">
        <v>3</v>
      </c>
      <c r="N192" s="15">
        <v>106</v>
      </c>
      <c r="O192" s="15" t="s">
        <v>729</v>
      </c>
      <c r="P192" s="15" t="s">
        <v>730</v>
      </c>
      <c r="Q192" s="15">
        <v>718</v>
      </c>
      <c r="R192" s="60"/>
      <c r="S192" s="87"/>
      <c r="T192" s="64"/>
      <c r="U192" s="88" t="s">
        <v>731</v>
      </c>
      <c r="V192" s="64"/>
      <c r="W192" s="15" t="s">
        <v>14</v>
      </c>
      <c r="X192" s="15">
        <v>243854</v>
      </c>
      <c r="Y192" s="48" t="s">
        <v>541</v>
      </c>
    </row>
    <row r="193" spans="1:25">
      <c r="A193" s="15" t="s">
        <v>463</v>
      </c>
      <c r="B193" s="15">
        <v>86</v>
      </c>
      <c r="C193" s="15">
        <v>87</v>
      </c>
      <c r="D193" s="15">
        <v>1</v>
      </c>
      <c r="E193" s="15">
        <v>1179</v>
      </c>
      <c r="F193" s="53" t="s">
        <v>540</v>
      </c>
      <c r="G193" s="86">
        <v>1</v>
      </c>
      <c r="H193" s="15" t="s">
        <v>729</v>
      </c>
      <c r="I193" s="15" t="s">
        <v>729</v>
      </c>
      <c r="J193" s="15">
        <v>11</v>
      </c>
      <c r="K193" s="15">
        <v>156</v>
      </c>
      <c r="L193" s="60">
        <v>2.79</v>
      </c>
      <c r="M193" s="15">
        <v>2</v>
      </c>
      <c r="N193" s="15">
        <v>64</v>
      </c>
      <c r="O193" s="15" t="s">
        <v>729</v>
      </c>
      <c r="P193" s="15" t="s">
        <v>730</v>
      </c>
      <c r="Q193" s="15">
        <v>375</v>
      </c>
      <c r="R193" s="60"/>
      <c r="S193" s="87"/>
      <c r="T193" s="64"/>
      <c r="U193" s="88" t="s">
        <v>731</v>
      </c>
      <c r="V193" s="64"/>
      <c r="W193" s="15" t="s">
        <v>14</v>
      </c>
      <c r="X193" s="15">
        <v>243854</v>
      </c>
      <c r="Y193" s="48" t="s">
        <v>541</v>
      </c>
    </row>
    <row r="194" spans="1:25">
      <c r="A194" s="15" t="s">
        <v>463</v>
      </c>
      <c r="B194" s="15">
        <v>87</v>
      </c>
      <c r="C194" s="15">
        <v>90</v>
      </c>
      <c r="D194" s="15">
        <v>3</v>
      </c>
      <c r="E194" s="46" t="s">
        <v>539</v>
      </c>
      <c r="F194" s="53" t="s">
        <v>480</v>
      </c>
      <c r="G194" s="86">
        <v>0.8</v>
      </c>
      <c r="H194" s="15" t="s">
        <v>729</v>
      </c>
      <c r="I194" s="15" t="s">
        <v>729</v>
      </c>
      <c r="J194" s="15">
        <v>13</v>
      </c>
      <c r="K194" s="15">
        <v>235</v>
      </c>
      <c r="L194" s="60">
        <v>2.92</v>
      </c>
      <c r="M194" s="15">
        <v>2</v>
      </c>
      <c r="N194" s="15">
        <v>65</v>
      </c>
      <c r="O194" s="15" t="s">
        <v>729</v>
      </c>
      <c r="P194" s="15" t="s">
        <v>730</v>
      </c>
      <c r="Q194" s="15">
        <v>603</v>
      </c>
      <c r="R194" s="60"/>
      <c r="S194" s="87"/>
      <c r="T194" s="64"/>
      <c r="U194" s="88" t="s">
        <v>731</v>
      </c>
      <c r="V194" s="64"/>
      <c r="W194" s="15" t="s">
        <v>14</v>
      </c>
      <c r="X194" s="15">
        <v>243853</v>
      </c>
      <c r="Y194" s="48" t="s">
        <v>479</v>
      </c>
    </row>
    <row r="195" spans="1:25">
      <c r="A195" s="15" t="s">
        <v>464</v>
      </c>
      <c r="B195" s="15">
        <v>0</v>
      </c>
      <c r="C195" s="15">
        <v>3</v>
      </c>
      <c r="D195" s="15">
        <v>3</v>
      </c>
      <c r="E195" s="46" t="s">
        <v>543</v>
      </c>
      <c r="F195" s="53" t="s">
        <v>480</v>
      </c>
      <c r="G195" s="86" t="s">
        <v>734</v>
      </c>
      <c r="H195" s="15" t="s">
        <v>729</v>
      </c>
      <c r="I195" s="15" t="s">
        <v>729</v>
      </c>
      <c r="J195" s="15" t="s">
        <v>736</v>
      </c>
      <c r="K195" s="15">
        <v>20</v>
      </c>
      <c r="L195" s="60">
        <v>2.92</v>
      </c>
      <c r="M195" s="15">
        <v>1</v>
      </c>
      <c r="N195" s="15">
        <v>2</v>
      </c>
      <c r="O195" s="15" t="s">
        <v>729</v>
      </c>
      <c r="P195" s="15" t="s">
        <v>730</v>
      </c>
      <c r="Q195" s="15">
        <v>51</v>
      </c>
      <c r="R195" s="60"/>
      <c r="S195" s="87"/>
      <c r="T195" s="64"/>
      <c r="U195" s="88" t="s">
        <v>731</v>
      </c>
      <c r="V195" s="64"/>
      <c r="W195" s="15" t="s">
        <v>14</v>
      </c>
      <c r="X195" s="15">
        <v>243855</v>
      </c>
      <c r="Y195" s="48" t="s">
        <v>542</v>
      </c>
    </row>
    <row r="196" spans="1:25">
      <c r="A196" s="15" t="s">
        <v>464</v>
      </c>
      <c r="B196" s="15">
        <v>3</v>
      </c>
      <c r="C196" s="15">
        <v>6</v>
      </c>
      <c r="D196" s="15">
        <v>3</v>
      </c>
      <c r="E196" s="46" t="s">
        <v>544</v>
      </c>
      <c r="F196" s="53" t="s">
        <v>480</v>
      </c>
      <c r="G196" s="86" t="s">
        <v>734</v>
      </c>
      <c r="H196" s="15" t="s">
        <v>729</v>
      </c>
      <c r="I196" s="15" t="s">
        <v>729</v>
      </c>
      <c r="J196" s="15" t="s">
        <v>736</v>
      </c>
      <c r="K196" s="15">
        <v>10</v>
      </c>
      <c r="L196" s="60">
        <v>2.89</v>
      </c>
      <c r="M196" s="15" t="s">
        <v>736</v>
      </c>
      <c r="N196" s="15">
        <v>2</v>
      </c>
      <c r="O196" s="15" t="s">
        <v>729</v>
      </c>
      <c r="P196" s="15" t="s">
        <v>730</v>
      </c>
      <c r="Q196" s="15">
        <v>41</v>
      </c>
      <c r="R196" s="60"/>
      <c r="S196" s="87"/>
      <c r="T196" s="64"/>
      <c r="U196" s="88" t="s">
        <v>731</v>
      </c>
      <c r="V196" s="64"/>
      <c r="W196" s="15" t="s">
        <v>14</v>
      </c>
      <c r="X196" s="15">
        <v>243855</v>
      </c>
      <c r="Y196" s="48" t="s">
        <v>542</v>
      </c>
    </row>
    <row r="197" spans="1:25">
      <c r="A197" s="15" t="s">
        <v>464</v>
      </c>
      <c r="B197" s="15">
        <v>6</v>
      </c>
      <c r="C197" s="15">
        <v>9</v>
      </c>
      <c r="D197" s="15">
        <v>3</v>
      </c>
      <c r="E197" s="46" t="s">
        <v>545</v>
      </c>
      <c r="F197" s="53" t="s">
        <v>480</v>
      </c>
      <c r="G197" s="86" t="s">
        <v>734</v>
      </c>
      <c r="H197" s="15" t="s">
        <v>729</v>
      </c>
      <c r="I197" s="15" t="s">
        <v>729</v>
      </c>
      <c r="J197" s="15" t="s">
        <v>736</v>
      </c>
      <c r="K197" s="15">
        <v>12</v>
      </c>
      <c r="L197" s="60">
        <v>2.72</v>
      </c>
      <c r="M197" s="15" t="s">
        <v>736</v>
      </c>
      <c r="N197" s="15">
        <v>2</v>
      </c>
      <c r="O197" s="15" t="s">
        <v>729</v>
      </c>
      <c r="P197" s="15" t="s">
        <v>730</v>
      </c>
      <c r="Q197" s="15">
        <v>65</v>
      </c>
      <c r="R197" s="60"/>
      <c r="S197" s="87"/>
      <c r="T197" s="64"/>
      <c r="U197" s="88" t="s">
        <v>731</v>
      </c>
      <c r="V197" s="64"/>
      <c r="W197" s="15" t="s">
        <v>14</v>
      </c>
      <c r="X197" s="15">
        <v>243855</v>
      </c>
      <c r="Y197" s="48" t="s">
        <v>542</v>
      </c>
    </row>
    <row r="198" spans="1:25">
      <c r="A198" s="15" t="s">
        <v>464</v>
      </c>
      <c r="B198" s="15">
        <v>9</v>
      </c>
      <c r="C198" s="15">
        <v>12</v>
      </c>
      <c r="D198" s="15">
        <v>3</v>
      </c>
      <c r="E198" s="46" t="s">
        <v>546</v>
      </c>
      <c r="F198" s="53" t="s">
        <v>480</v>
      </c>
      <c r="G198" s="86" t="s">
        <v>734</v>
      </c>
      <c r="H198" s="15" t="s">
        <v>729</v>
      </c>
      <c r="I198" s="15" t="s">
        <v>729</v>
      </c>
      <c r="J198" s="15" t="s">
        <v>736</v>
      </c>
      <c r="K198" s="15">
        <v>4</v>
      </c>
      <c r="L198" s="60">
        <v>2.81</v>
      </c>
      <c r="M198" s="15">
        <v>1</v>
      </c>
      <c r="N198" s="15">
        <v>3</v>
      </c>
      <c r="O198" s="15" t="s">
        <v>729</v>
      </c>
      <c r="P198" s="15" t="s">
        <v>730</v>
      </c>
      <c r="Q198" s="15">
        <v>42</v>
      </c>
      <c r="R198" s="60"/>
      <c r="S198" s="87"/>
      <c r="T198" s="64"/>
      <c r="U198" s="88" t="s">
        <v>731</v>
      </c>
      <c r="V198" s="64"/>
      <c r="W198" s="15" t="s">
        <v>14</v>
      </c>
      <c r="X198" s="15">
        <v>243855</v>
      </c>
      <c r="Y198" s="48" t="s">
        <v>542</v>
      </c>
    </row>
    <row r="199" spans="1:25">
      <c r="A199" s="15" t="s">
        <v>464</v>
      </c>
      <c r="B199" s="15">
        <v>12</v>
      </c>
      <c r="C199" s="15">
        <v>15</v>
      </c>
      <c r="D199" s="15">
        <v>3</v>
      </c>
      <c r="E199" s="46" t="s">
        <v>547</v>
      </c>
      <c r="F199" s="53" t="s">
        <v>480</v>
      </c>
      <c r="G199" s="86" t="s">
        <v>734</v>
      </c>
      <c r="H199" s="15" t="s">
        <v>729</v>
      </c>
      <c r="I199" s="15" t="s">
        <v>729</v>
      </c>
      <c r="J199" s="15" t="s">
        <v>736</v>
      </c>
      <c r="K199" s="15">
        <v>5</v>
      </c>
      <c r="L199" s="60">
        <v>2.76</v>
      </c>
      <c r="M199" s="15">
        <v>2</v>
      </c>
      <c r="N199" s="15">
        <v>2</v>
      </c>
      <c r="O199" s="15" t="s">
        <v>729</v>
      </c>
      <c r="P199" s="15" t="s">
        <v>730</v>
      </c>
      <c r="Q199" s="15">
        <v>37</v>
      </c>
      <c r="R199" s="60"/>
      <c r="S199" s="87"/>
      <c r="T199" s="64"/>
      <c r="U199" s="88" t="s">
        <v>731</v>
      </c>
      <c r="V199" s="64"/>
      <c r="W199" s="15" t="s">
        <v>14</v>
      </c>
      <c r="X199" s="15">
        <v>243855</v>
      </c>
      <c r="Y199" s="48" t="s">
        <v>542</v>
      </c>
    </row>
    <row r="200" spans="1:25">
      <c r="A200" s="15" t="s">
        <v>464</v>
      </c>
      <c r="B200" s="15">
        <v>15</v>
      </c>
      <c r="C200" s="15">
        <v>18</v>
      </c>
      <c r="D200" s="15">
        <v>3</v>
      </c>
      <c r="E200" s="46" t="s">
        <v>548</v>
      </c>
      <c r="F200" s="53" t="s">
        <v>480</v>
      </c>
      <c r="G200" s="86" t="s">
        <v>734</v>
      </c>
      <c r="H200" s="15" t="s">
        <v>729</v>
      </c>
      <c r="I200" s="15" t="s">
        <v>729</v>
      </c>
      <c r="J200" s="15" t="s">
        <v>736</v>
      </c>
      <c r="K200" s="15">
        <v>3</v>
      </c>
      <c r="L200" s="60">
        <v>2.56</v>
      </c>
      <c r="M200" s="15">
        <v>3</v>
      </c>
      <c r="N200" s="15" t="s">
        <v>729</v>
      </c>
      <c r="O200" s="15" t="s">
        <v>729</v>
      </c>
      <c r="P200" s="15" t="s">
        <v>730</v>
      </c>
      <c r="Q200" s="15">
        <v>40</v>
      </c>
      <c r="R200" s="60"/>
      <c r="S200" s="87"/>
      <c r="T200" s="64"/>
      <c r="U200" s="88" t="s">
        <v>731</v>
      </c>
      <c r="V200" s="64"/>
      <c r="W200" s="15" t="s">
        <v>14</v>
      </c>
      <c r="X200" s="15">
        <v>243855</v>
      </c>
      <c r="Y200" s="48" t="s">
        <v>542</v>
      </c>
    </row>
    <row r="201" spans="1:25">
      <c r="A201" s="15" t="s">
        <v>464</v>
      </c>
      <c r="B201" s="15">
        <v>18</v>
      </c>
      <c r="C201" s="15">
        <v>21</v>
      </c>
      <c r="D201" s="15">
        <v>3</v>
      </c>
      <c r="E201" s="46" t="s">
        <v>549</v>
      </c>
      <c r="F201" s="53" t="s">
        <v>480</v>
      </c>
      <c r="G201" s="86" t="s">
        <v>734</v>
      </c>
      <c r="H201" s="15" t="s">
        <v>729</v>
      </c>
      <c r="I201" s="15" t="s">
        <v>729</v>
      </c>
      <c r="J201" s="15" t="s">
        <v>736</v>
      </c>
      <c r="K201" s="15">
        <v>8</v>
      </c>
      <c r="L201" s="60">
        <v>2.54</v>
      </c>
      <c r="M201" s="15">
        <v>5</v>
      </c>
      <c r="N201" s="15">
        <v>3</v>
      </c>
      <c r="O201" s="15" t="s">
        <v>729</v>
      </c>
      <c r="P201" s="15" t="s">
        <v>730</v>
      </c>
      <c r="Q201" s="15">
        <v>65</v>
      </c>
      <c r="R201" s="60"/>
      <c r="S201" s="87"/>
      <c r="T201" s="64"/>
      <c r="U201" s="88" t="s">
        <v>731</v>
      </c>
      <c r="V201" s="64"/>
      <c r="W201" s="15" t="s">
        <v>14</v>
      </c>
      <c r="X201" s="15">
        <v>243855</v>
      </c>
      <c r="Y201" s="48" t="s">
        <v>542</v>
      </c>
    </row>
    <row r="202" spans="1:25">
      <c r="A202" s="15" t="s">
        <v>464</v>
      </c>
      <c r="B202" s="15">
        <v>21</v>
      </c>
      <c r="C202" s="15">
        <v>24</v>
      </c>
      <c r="D202" s="15">
        <v>3</v>
      </c>
      <c r="E202" s="46" t="s">
        <v>550</v>
      </c>
      <c r="F202" s="53" t="s">
        <v>480</v>
      </c>
      <c r="G202" s="86" t="s">
        <v>734</v>
      </c>
      <c r="H202" s="15" t="s">
        <v>729</v>
      </c>
      <c r="I202" s="15" t="s">
        <v>729</v>
      </c>
      <c r="J202" s="15" t="s">
        <v>736</v>
      </c>
      <c r="K202" s="15">
        <v>14</v>
      </c>
      <c r="L202" s="60">
        <v>2.35</v>
      </c>
      <c r="M202" s="15">
        <v>4</v>
      </c>
      <c r="N202" s="15">
        <v>2</v>
      </c>
      <c r="O202" s="15" t="s">
        <v>729</v>
      </c>
      <c r="P202" s="15">
        <v>10</v>
      </c>
      <c r="Q202" s="15">
        <v>50</v>
      </c>
      <c r="R202" s="60"/>
      <c r="S202" s="87"/>
      <c r="T202" s="64"/>
      <c r="U202" s="88" t="s">
        <v>731</v>
      </c>
      <c r="V202" s="64"/>
      <c r="W202" s="15" t="s">
        <v>14</v>
      </c>
      <c r="X202" s="15">
        <v>243855</v>
      </c>
      <c r="Y202" s="48" t="s">
        <v>542</v>
      </c>
    </row>
    <row r="203" spans="1:25">
      <c r="A203" s="15" t="s">
        <v>464</v>
      </c>
      <c r="B203" s="15">
        <v>24</v>
      </c>
      <c r="C203" s="15">
        <v>27</v>
      </c>
      <c r="D203" s="15">
        <v>3</v>
      </c>
      <c r="E203" s="46" t="s">
        <v>551</v>
      </c>
      <c r="F203" s="53" t="s">
        <v>480</v>
      </c>
      <c r="G203" s="86" t="s">
        <v>734</v>
      </c>
      <c r="H203" s="15" t="s">
        <v>729</v>
      </c>
      <c r="I203" s="15" t="s">
        <v>729</v>
      </c>
      <c r="J203" s="15" t="s">
        <v>736</v>
      </c>
      <c r="K203" s="15">
        <v>11</v>
      </c>
      <c r="L203" s="60">
        <v>2.4900000000000002</v>
      </c>
      <c r="M203" s="15">
        <v>3</v>
      </c>
      <c r="N203" s="15">
        <v>2</v>
      </c>
      <c r="O203" s="15" t="s">
        <v>729</v>
      </c>
      <c r="P203" s="15">
        <v>10</v>
      </c>
      <c r="Q203" s="15">
        <v>47</v>
      </c>
      <c r="R203" s="60"/>
      <c r="S203" s="87"/>
      <c r="T203" s="64"/>
      <c r="U203" s="88" t="s">
        <v>731</v>
      </c>
      <c r="V203" s="64"/>
      <c r="W203" s="15" t="s">
        <v>14</v>
      </c>
      <c r="X203" s="15">
        <v>243855</v>
      </c>
      <c r="Y203" s="48" t="s">
        <v>542</v>
      </c>
    </row>
    <row r="204" spans="1:25">
      <c r="A204" s="15" t="s">
        <v>464</v>
      </c>
      <c r="B204" s="15">
        <v>27</v>
      </c>
      <c r="C204" s="15">
        <v>30</v>
      </c>
      <c r="D204" s="15">
        <v>3</v>
      </c>
      <c r="E204" s="46" t="s">
        <v>552</v>
      </c>
      <c r="F204" s="53" t="s">
        <v>480</v>
      </c>
      <c r="G204" s="86" t="s">
        <v>734</v>
      </c>
      <c r="H204" s="15" t="s">
        <v>729</v>
      </c>
      <c r="I204" s="15" t="s">
        <v>729</v>
      </c>
      <c r="J204" s="15">
        <v>1</v>
      </c>
      <c r="K204" s="15">
        <v>22</v>
      </c>
      <c r="L204" s="60">
        <v>2.12</v>
      </c>
      <c r="M204" s="15">
        <v>3</v>
      </c>
      <c r="N204" s="15">
        <v>2</v>
      </c>
      <c r="O204" s="15" t="s">
        <v>729</v>
      </c>
      <c r="P204" s="15">
        <v>10</v>
      </c>
      <c r="Q204" s="15">
        <v>45</v>
      </c>
      <c r="R204" s="60"/>
      <c r="S204" s="87"/>
      <c r="T204" s="64"/>
      <c r="U204" s="88" t="s">
        <v>731</v>
      </c>
      <c r="V204" s="64"/>
      <c r="W204" s="15" t="s">
        <v>14</v>
      </c>
      <c r="X204" s="15">
        <v>243855</v>
      </c>
      <c r="Y204" s="48" t="s">
        <v>542</v>
      </c>
    </row>
    <row r="205" spans="1:25">
      <c r="A205" s="15" t="s">
        <v>464</v>
      </c>
      <c r="B205" s="15">
        <v>30</v>
      </c>
      <c r="C205" s="15">
        <v>33</v>
      </c>
      <c r="D205" s="15">
        <v>3</v>
      </c>
      <c r="E205" s="46" t="s">
        <v>553</v>
      </c>
      <c r="F205" s="53" t="s">
        <v>480</v>
      </c>
      <c r="G205" s="86" t="s">
        <v>734</v>
      </c>
      <c r="H205" s="15" t="s">
        <v>729</v>
      </c>
      <c r="I205" s="15" t="s">
        <v>729</v>
      </c>
      <c r="J205" s="15" t="s">
        <v>736</v>
      </c>
      <c r="K205" s="15">
        <v>20</v>
      </c>
      <c r="L205" s="60">
        <v>1.98</v>
      </c>
      <c r="M205" s="15">
        <v>3</v>
      </c>
      <c r="N205" s="15" t="s">
        <v>729</v>
      </c>
      <c r="O205" s="15" t="s">
        <v>729</v>
      </c>
      <c r="P205" s="15">
        <v>10</v>
      </c>
      <c r="Q205" s="15">
        <v>56</v>
      </c>
      <c r="R205" s="60"/>
      <c r="S205" s="87"/>
      <c r="T205" s="64"/>
      <c r="U205" s="88" t="s">
        <v>731</v>
      </c>
      <c r="V205" s="64"/>
      <c r="W205" s="15" t="s">
        <v>14</v>
      </c>
      <c r="X205" s="15">
        <v>243855</v>
      </c>
      <c r="Y205" s="48" t="s">
        <v>542</v>
      </c>
    </row>
    <row r="206" spans="1:25">
      <c r="A206" s="15" t="s">
        <v>464</v>
      </c>
      <c r="B206" s="15">
        <v>33</v>
      </c>
      <c r="C206" s="15">
        <v>36</v>
      </c>
      <c r="D206" s="15">
        <v>3</v>
      </c>
      <c r="E206" s="46" t="s">
        <v>554</v>
      </c>
      <c r="F206" s="53" t="s">
        <v>480</v>
      </c>
      <c r="G206" s="86" t="s">
        <v>734</v>
      </c>
      <c r="H206" s="15" t="s">
        <v>729</v>
      </c>
      <c r="I206" s="15" t="s">
        <v>729</v>
      </c>
      <c r="J206" s="15" t="s">
        <v>736</v>
      </c>
      <c r="K206" s="15">
        <v>13</v>
      </c>
      <c r="L206" s="60">
        <v>2.0499999999999998</v>
      </c>
      <c r="M206" s="15">
        <v>2</v>
      </c>
      <c r="N206" s="15">
        <v>2</v>
      </c>
      <c r="O206" s="15" t="s">
        <v>729</v>
      </c>
      <c r="P206" s="15">
        <v>10</v>
      </c>
      <c r="Q206" s="15">
        <v>46</v>
      </c>
      <c r="R206" s="60"/>
      <c r="S206" s="87"/>
      <c r="T206" s="64"/>
      <c r="U206" s="88">
        <v>0.02</v>
      </c>
      <c r="V206" s="64"/>
      <c r="W206" s="15" t="s">
        <v>14</v>
      </c>
      <c r="X206" s="15">
        <v>243855</v>
      </c>
      <c r="Y206" s="48" t="s">
        <v>542</v>
      </c>
    </row>
    <row r="207" spans="1:25">
      <c r="A207" s="15" t="s">
        <v>464</v>
      </c>
      <c r="B207" s="15">
        <v>36</v>
      </c>
      <c r="C207" s="15">
        <v>39</v>
      </c>
      <c r="D207" s="15">
        <v>3</v>
      </c>
      <c r="E207" s="46" t="s">
        <v>555</v>
      </c>
      <c r="F207" s="53" t="s">
        <v>480</v>
      </c>
      <c r="G207" s="86" t="s">
        <v>734</v>
      </c>
      <c r="H207" s="15" t="s">
        <v>729</v>
      </c>
      <c r="I207" s="15" t="s">
        <v>729</v>
      </c>
      <c r="J207" s="15">
        <v>2</v>
      </c>
      <c r="K207" s="15">
        <v>39</v>
      </c>
      <c r="L207" s="60">
        <v>2.15</v>
      </c>
      <c r="M207" s="15">
        <v>2</v>
      </c>
      <c r="N207" s="15" t="s">
        <v>729</v>
      </c>
      <c r="O207" s="15" t="s">
        <v>729</v>
      </c>
      <c r="P207" s="15">
        <v>10</v>
      </c>
      <c r="Q207" s="15">
        <v>48</v>
      </c>
      <c r="R207" s="60"/>
      <c r="S207" s="87"/>
      <c r="T207" s="64"/>
      <c r="U207" s="88" t="s">
        <v>731</v>
      </c>
      <c r="V207" s="64"/>
      <c r="W207" s="15" t="s">
        <v>14</v>
      </c>
      <c r="X207" s="15">
        <v>243855</v>
      </c>
      <c r="Y207" s="48" t="s">
        <v>542</v>
      </c>
    </row>
    <row r="208" spans="1:25">
      <c r="A208" s="15" t="s">
        <v>464</v>
      </c>
      <c r="B208" s="15">
        <v>39</v>
      </c>
      <c r="C208" s="15">
        <v>42</v>
      </c>
      <c r="D208" s="15">
        <v>3</v>
      </c>
      <c r="E208" s="46" t="s">
        <v>556</v>
      </c>
      <c r="F208" s="53" t="s">
        <v>480</v>
      </c>
      <c r="G208" s="86" t="s">
        <v>734</v>
      </c>
      <c r="H208" s="15">
        <v>2</v>
      </c>
      <c r="I208" s="15">
        <v>2</v>
      </c>
      <c r="J208" s="15">
        <v>20</v>
      </c>
      <c r="K208" s="15">
        <v>112</v>
      </c>
      <c r="L208" s="60">
        <v>2.33</v>
      </c>
      <c r="M208" s="15">
        <v>3</v>
      </c>
      <c r="N208" s="15">
        <v>14</v>
      </c>
      <c r="O208" s="15" t="s">
        <v>729</v>
      </c>
      <c r="P208" s="15">
        <v>10</v>
      </c>
      <c r="Q208" s="15">
        <v>61</v>
      </c>
      <c r="R208" s="60"/>
      <c r="S208" s="87"/>
      <c r="T208" s="64"/>
      <c r="U208" s="88" t="s">
        <v>731</v>
      </c>
      <c r="V208" s="64"/>
      <c r="W208" s="15" t="s">
        <v>14</v>
      </c>
      <c r="X208" s="15">
        <v>243855</v>
      </c>
      <c r="Y208" s="48" t="s">
        <v>542</v>
      </c>
    </row>
    <row r="209" spans="1:25">
      <c r="A209" s="15" t="s">
        <v>464</v>
      </c>
      <c r="B209" s="15">
        <v>42</v>
      </c>
      <c r="C209" s="15">
        <v>45</v>
      </c>
      <c r="D209" s="15">
        <v>3</v>
      </c>
      <c r="E209" s="46" t="s">
        <v>557</v>
      </c>
      <c r="F209" s="53" t="s">
        <v>480</v>
      </c>
      <c r="G209" s="86" t="s">
        <v>734</v>
      </c>
      <c r="H209" s="15">
        <v>2</v>
      </c>
      <c r="I209" s="15">
        <v>2</v>
      </c>
      <c r="J209" s="15">
        <v>111</v>
      </c>
      <c r="K209" s="15">
        <v>196</v>
      </c>
      <c r="L209" s="60">
        <v>2.19</v>
      </c>
      <c r="M209" s="15">
        <v>9</v>
      </c>
      <c r="N209" s="15">
        <v>23</v>
      </c>
      <c r="O209" s="15" t="s">
        <v>729</v>
      </c>
      <c r="P209" s="15">
        <v>10</v>
      </c>
      <c r="Q209" s="15">
        <v>248</v>
      </c>
      <c r="R209" s="60"/>
      <c r="S209" s="87"/>
      <c r="T209" s="64"/>
      <c r="U209" s="88">
        <v>0.01</v>
      </c>
      <c r="V209" s="64"/>
      <c r="W209" s="15" t="s">
        <v>14</v>
      </c>
      <c r="X209" s="15">
        <v>243855</v>
      </c>
      <c r="Y209" s="48" t="s">
        <v>542</v>
      </c>
    </row>
    <row r="210" spans="1:25">
      <c r="A210" s="15" t="s">
        <v>464</v>
      </c>
      <c r="B210" s="15">
        <v>45</v>
      </c>
      <c r="C210" s="15">
        <v>48</v>
      </c>
      <c r="D210" s="15">
        <v>3</v>
      </c>
      <c r="E210" s="46" t="s">
        <v>558</v>
      </c>
      <c r="F210" s="53" t="s">
        <v>480</v>
      </c>
      <c r="G210" s="86" t="s">
        <v>734</v>
      </c>
      <c r="H210" s="15">
        <v>2</v>
      </c>
      <c r="I210" s="15" t="s">
        <v>729</v>
      </c>
      <c r="J210" s="15">
        <v>69</v>
      </c>
      <c r="K210" s="15">
        <v>180</v>
      </c>
      <c r="L210" s="60">
        <v>2.08</v>
      </c>
      <c r="M210" s="15">
        <v>4</v>
      </c>
      <c r="N210" s="15">
        <v>20</v>
      </c>
      <c r="O210" s="15" t="s">
        <v>729</v>
      </c>
      <c r="P210" s="15">
        <v>10</v>
      </c>
      <c r="Q210" s="15">
        <v>90</v>
      </c>
      <c r="R210" s="60"/>
      <c r="S210" s="87"/>
      <c r="T210" s="64"/>
      <c r="U210" s="88">
        <v>0.01</v>
      </c>
      <c r="V210" s="64"/>
      <c r="W210" s="15" t="s">
        <v>14</v>
      </c>
      <c r="X210" s="15">
        <v>243855</v>
      </c>
      <c r="Y210" s="48" t="s">
        <v>542</v>
      </c>
    </row>
    <row r="211" spans="1:25">
      <c r="A211" s="15" t="s">
        <v>464</v>
      </c>
      <c r="B211" s="15">
        <v>48</v>
      </c>
      <c r="C211" s="15">
        <v>51</v>
      </c>
      <c r="D211" s="15">
        <v>3</v>
      </c>
      <c r="E211" s="39" t="s">
        <v>559</v>
      </c>
      <c r="F211" s="53" t="s">
        <v>480</v>
      </c>
      <c r="G211" s="86" t="s">
        <v>734</v>
      </c>
      <c r="H211" s="15" t="s">
        <v>729</v>
      </c>
      <c r="I211" s="15" t="s">
        <v>729</v>
      </c>
      <c r="J211" s="15">
        <v>68</v>
      </c>
      <c r="K211" s="15">
        <v>246</v>
      </c>
      <c r="L211" s="60">
        <v>1.89</v>
      </c>
      <c r="M211" s="15">
        <v>3</v>
      </c>
      <c r="N211" s="15">
        <v>14</v>
      </c>
      <c r="O211" s="15" t="s">
        <v>729</v>
      </c>
      <c r="P211" s="15">
        <v>10</v>
      </c>
      <c r="Q211" s="15">
        <v>120</v>
      </c>
      <c r="R211" s="60"/>
      <c r="S211" s="87"/>
      <c r="T211" s="64"/>
      <c r="U211" s="88">
        <v>0.09</v>
      </c>
      <c r="V211" s="64"/>
      <c r="W211" s="15" t="s">
        <v>14</v>
      </c>
      <c r="X211" s="15">
        <v>243855</v>
      </c>
      <c r="Y211" s="48" t="s">
        <v>542</v>
      </c>
    </row>
    <row r="212" spans="1:25">
      <c r="A212" s="15" t="s">
        <v>464</v>
      </c>
      <c r="B212" s="15">
        <v>51</v>
      </c>
      <c r="C212" s="15">
        <v>54</v>
      </c>
      <c r="D212" s="15">
        <v>3</v>
      </c>
      <c r="E212" s="39" t="s">
        <v>560</v>
      </c>
      <c r="F212" s="53" t="s">
        <v>480</v>
      </c>
      <c r="G212" s="86" t="s">
        <v>734</v>
      </c>
      <c r="H212" s="15" t="s">
        <v>729</v>
      </c>
      <c r="I212" s="15" t="s">
        <v>729</v>
      </c>
      <c r="J212" s="15">
        <v>67</v>
      </c>
      <c r="K212" s="15">
        <v>230</v>
      </c>
      <c r="L212" s="60">
        <v>1.88</v>
      </c>
      <c r="M212" s="15">
        <v>3</v>
      </c>
      <c r="N212" s="15">
        <v>6</v>
      </c>
      <c r="O212" s="15" t="s">
        <v>729</v>
      </c>
      <c r="P212" s="15">
        <v>10</v>
      </c>
      <c r="Q212" s="15">
        <v>133</v>
      </c>
      <c r="R212" s="60"/>
      <c r="S212" s="87"/>
      <c r="T212" s="64"/>
      <c r="U212" s="88">
        <v>0.1</v>
      </c>
      <c r="V212" s="64"/>
      <c r="W212" s="15" t="s">
        <v>14</v>
      </c>
      <c r="X212" s="15">
        <v>243855</v>
      </c>
      <c r="Y212" s="48" t="s">
        <v>542</v>
      </c>
    </row>
    <row r="213" spans="1:25">
      <c r="A213" s="15" t="s">
        <v>464</v>
      </c>
      <c r="B213" s="15">
        <v>54</v>
      </c>
      <c r="C213" s="15">
        <v>57</v>
      </c>
      <c r="D213" s="15">
        <v>3</v>
      </c>
      <c r="E213" s="39" t="s">
        <v>561</v>
      </c>
      <c r="F213" s="53" t="s">
        <v>480</v>
      </c>
      <c r="G213" s="86"/>
      <c r="H213" s="15"/>
      <c r="I213" s="15"/>
      <c r="J213" s="15"/>
      <c r="K213" s="15"/>
      <c r="L213" s="60"/>
      <c r="M213" s="15"/>
      <c r="N213" s="15"/>
      <c r="O213" s="15"/>
      <c r="P213" s="15"/>
      <c r="Q213" s="15"/>
      <c r="R213" s="60"/>
      <c r="S213" s="87"/>
      <c r="T213" s="64"/>
      <c r="U213" s="88"/>
      <c r="V213" s="64"/>
      <c r="W213" s="15" t="s">
        <v>14</v>
      </c>
      <c r="X213" s="15">
        <v>243855</v>
      </c>
      <c r="Y213" s="48" t="s">
        <v>542</v>
      </c>
    </row>
    <row r="214" spans="1:25">
      <c r="A214" s="15" t="s">
        <v>464</v>
      </c>
      <c r="B214" s="15">
        <v>57</v>
      </c>
      <c r="C214" s="15">
        <v>60</v>
      </c>
      <c r="D214" s="15">
        <v>3</v>
      </c>
      <c r="E214" s="39" t="s">
        <v>562</v>
      </c>
      <c r="F214" s="53" t="s">
        <v>480</v>
      </c>
      <c r="G214" s="86" t="s">
        <v>734</v>
      </c>
      <c r="H214" s="15" t="s">
        <v>729</v>
      </c>
      <c r="I214" s="15">
        <v>2</v>
      </c>
      <c r="J214" s="15">
        <v>156</v>
      </c>
      <c r="K214" s="15">
        <v>591</v>
      </c>
      <c r="L214" s="60">
        <v>2.35</v>
      </c>
      <c r="M214" s="15">
        <v>10</v>
      </c>
      <c r="N214" s="15">
        <v>7</v>
      </c>
      <c r="O214" s="15" t="s">
        <v>729</v>
      </c>
      <c r="P214" s="15">
        <v>20</v>
      </c>
      <c r="Q214" s="15">
        <v>211</v>
      </c>
      <c r="R214" s="60"/>
      <c r="S214" s="87"/>
      <c r="T214" s="64"/>
      <c r="U214" s="88">
        <v>0.04</v>
      </c>
      <c r="V214" s="64"/>
      <c r="W214" s="15" t="s">
        <v>14</v>
      </c>
      <c r="X214" s="15">
        <v>243855</v>
      </c>
      <c r="Y214" s="48" t="s">
        <v>542</v>
      </c>
    </row>
    <row r="215" spans="1:25">
      <c r="A215" s="15" t="s">
        <v>464</v>
      </c>
      <c r="B215" s="15">
        <v>60</v>
      </c>
      <c r="C215" s="15">
        <v>63</v>
      </c>
      <c r="D215" s="15">
        <v>3</v>
      </c>
      <c r="E215" s="39" t="s">
        <v>563</v>
      </c>
      <c r="F215" s="53" t="s">
        <v>480</v>
      </c>
      <c r="G215" s="86">
        <v>0.2</v>
      </c>
      <c r="H215" s="15" t="s">
        <v>729</v>
      </c>
      <c r="I215" s="15">
        <v>2</v>
      </c>
      <c r="J215" s="15">
        <v>45</v>
      </c>
      <c r="K215" s="15">
        <v>238</v>
      </c>
      <c r="L215" s="60">
        <v>2.74</v>
      </c>
      <c r="M215" s="15">
        <v>4</v>
      </c>
      <c r="N215" s="15">
        <v>7</v>
      </c>
      <c r="O215" s="15" t="s">
        <v>729</v>
      </c>
      <c r="P215" s="15">
        <v>10</v>
      </c>
      <c r="Q215" s="15">
        <v>190</v>
      </c>
      <c r="R215" s="60"/>
      <c r="S215" s="87"/>
      <c r="T215" s="64"/>
      <c r="U215" s="88">
        <v>0.08</v>
      </c>
      <c r="V215" s="64"/>
      <c r="W215" s="15" t="s">
        <v>14</v>
      </c>
      <c r="X215" s="15">
        <v>243855</v>
      </c>
      <c r="Y215" s="48" t="s">
        <v>542</v>
      </c>
    </row>
    <row r="216" spans="1:25">
      <c r="A216" s="15" t="s">
        <v>464</v>
      </c>
      <c r="B216" s="15">
        <v>63</v>
      </c>
      <c r="C216" s="15">
        <v>66</v>
      </c>
      <c r="D216" s="15">
        <v>3</v>
      </c>
      <c r="E216" s="39" t="s">
        <v>564</v>
      </c>
      <c r="F216" s="53" t="s">
        <v>480</v>
      </c>
      <c r="G216" s="86" t="s">
        <v>734</v>
      </c>
      <c r="H216" s="15" t="s">
        <v>729</v>
      </c>
      <c r="I216" s="15">
        <v>2</v>
      </c>
      <c r="J216" s="15">
        <v>184</v>
      </c>
      <c r="K216" s="15">
        <v>717</v>
      </c>
      <c r="L216" s="60">
        <v>2.66</v>
      </c>
      <c r="M216" s="15">
        <v>12</v>
      </c>
      <c r="N216" s="15">
        <v>8</v>
      </c>
      <c r="O216" s="15" t="s">
        <v>729</v>
      </c>
      <c r="P216" s="15">
        <v>20</v>
      </c>
      <c r="Q216" s="15">
        <v>269</v>
      </c>
      <c r="R216" s="60"/>
      <c r="S216" s="87"/>
      <c r="T216" s="64"/>
      <c r="U216" s="88">
        <v>0.32</v>
      </c>
      <c r="V216" s="64"/>
      <c r="W216" s="15" t="s">
        <v>14</v>
      </c>
      <c r="X216" s="15">
        <v>243855</v>
      </c>
      <c r="Y216" s="48" t="s">
        <v>542</v>
      </c>
    </row>
    <row r="217" spans="1:25">
      <c r="A217" s="15" t="s">
        <v>464</v>
      </c>
      <c r="B217" s="15">
        <v>66</v>
      </c>
      <c r="C217" s="15">
        <v>69</v>
      </c>
      <c r="D217" s="15">
        <v>3</v>
      </c>
      <c r="E217" s="39" t="s">
        <v>565</v>
      </c>
      <c r="F217" s="53" t="s">
        <v>480</v>
      </c>
      <c r="G217" s="86" t="s">
        <v>734</v>
      </c>
      <c r="H217" s="15">
        <v>2</v>
      </c>
      <c r="I217" s="15" t="s">
        <v>729</v>
      </c>
      <c r="J217" s="15">
        <v>120</v>
      </c>
      <c r="K217" s="15">
        <v>593</v>
      </c>
      <c r="L217" s="60">
        <v>2.6</v>
      </c>
      <c r="M217" s="15">
        <v>12</v>
      </c>
      <c r="N217" s="15">
        <v>8</v>
      </c>
      <c r="O217" s="15" t="s">
        <v>729</v>
      </c>
      <c r="P217" s="15">
        <v>20</v>
      </c>
      <c r="Q217" s="15">
        <v>205</v>
      </c>
      <c r="R217" s="60"/>
      <c r="S217" s="87"/>
      <c r="T217" s="64"/>
      <c r="U217" s="88">
        <v>0.03</v>
      </c>
      <c r="V217" s="64"/>
      <c r="W217" s="15" t="s">
        <v>14</v>
      </c>
      <c r="X217" s="15">
        <v>243855</v>
      </c>
      <c r="Y217" s="48" t="s">
        <v>542</v>
      </c>
    </row>
    <row r="218" spans="1:25">
      <c r="A218" s="15" t="s">
        <v>464</v>
      </c>
      <c r="B218" s="15">
        <v>69</v>
      </c>
      <c r="C218" s="15">
        <v>72</v>
      </c>
      <c r="D218" s="15">
        <v>3</v>
      </c>
      <c r="E218" s="39" t="s">
        <v>566</v>
      </c>
      <c r="F218" s="53" t="s">
        <v>480</v>
      </c>
      <c r="G218" s="86" t="s">
        <v>734</v>
      </c>
      <c r="H218" s="15">
        <v>2</v>
      </c>
      <c r="I218" s="15" t="s">
        <v>729</v>
      </c>
      <c r="J218" s="15">
        <v>221</v>
      </c>
      <c r="K218" s="15">
        <v>888</v>
      </c>
      <c r="L218" s="60">
        <v>2.83</v>
      </c>
      <c r="M218" s="15">
        <v>23</v>
      </c>
      <c r="N218" s="15">
        <v>11</v>
      </c>
      <c r="O218" s="15" t="s">
        <v>729</v>
      </c>
      <c r="P218" s="15">
        <v>20</v>
      </c>
      <c r="Q218" s="15">
        <v>266</v>
      </c>
      <c r="R218" s="60"/>
      <c r="S218" s="87"/>
      <c r="T218" s="64"/>
      <c r="U218" s="88">
        <v>0.09</v>
      </c>
      <c r="V218" s="64"/>
      <c r="W218" s="15" t="s">
        <v>14</v>
      </c>
      <c r="X218" s="15">
        <v>243855</v>
      </c>
      <c r="Y218" s="48" t="s">
        <v>542</v>
      </c>
    </row>
    <row r="219" spans="1:25">
      <c r="A219" s="15" t="s">
        <v>464</v>
      </c>
      <c r="B219" s="15">
        <v>72</v>
      </c>
      <c r="C219" s="15">
        <v>75</v>
      </c>
      <c r="D219" s="15">
        <v>3</v>
      </c>
      <c r="E219" s="39" t="s">
        <v>567</v>
      </c>
      <c r="F219" s="53" t="s">
        <v>480</v>
      </c>
      <c r="G219" s="86" t="s">
        <v>734</v>
      </c>
      <c r="H219" s="15">
        <v>2</v>
      </c>
      <c r="I219" s="15">
        <v>2</v>
      </c>
      <c r="J219" s="15">
        <v>214</v>
      </c>
      <c r="K219" s="15">
        <v>990</v>
      </c>
      <c r="L219" s="60">
        <v>2.57</v>
      </c>
      <c r="M219" s="15">
        <v>48</v>
      </c>
      <c r="N219" s="15">
        <v>12</v>
      </c>
      <c r="O219" s="15" t="s">
        <v>729</v>
      </c>
      <c r="P219" s="15">
        <v>20</v>
      </c>
      <c r="Q219" s="15">
        <v>306</v>
      </c>
      <c r="R219" s="60"/>
      <c r="S219" s="87"/>
      <c r="T219" s="64"/>
      <c r="U219" s="88">
        <v>0.03</v>
      </c>
      <c r="V219" s="64"/>
      <c r="W219" s="15" t="s">
        <v>14</v>
      </c>
      <c r="X219" s="15">
        <v>243855</v>
      </c>
      <c r="Y219" s="48" t="s">
        <v>542</v>
      </c>
    </row>
    <row r="220" spans="1:25">
      <c r="A220" s="15" t="s">
        <v>464</v>
      </c>
      <c r="B220" s="15">
        <v>75</v>
      </c>
      <c r="C220" s="15">
        <v>78</v>
      </c>
      <c r="D220" s="15">
        <v>3</v>
      </c>
      <c r="E220" s="39" t="s">
        <v>568</v>
      </c>
      <c r="F220" s="53" t="s">
        <v>480</v>
      </c>
      <c r="G220" s="86">
        <v>0.2</v>
      </c>
      <c r="H220" s="15" t="s">
        <v>729</v>
      </c>
      <c r="I220" s="15">
        <v>3</v>
      </c>
      <c r="J220" s="15">
        <v>76</v>
      </c>
      <c r="K220" s="15">
        <v>439</v>
      </c>
      <c r="L220" s="60">
        <v>2.6</v>
      </c>
      <c r="M220" s="15">
        <v>21</v>
      </c>
      <c r="N220" s="15">
        <v>9</v>
      </c>
      <c r="O220" s="15" t="s">
        <v>729</v>
      </c>
      <c r="P220" s="15">
        <v>10</v>
      </c>
      <c r="Q220" s="15">
        <v>203</v>
      </c>
      <c r="R220" s="60"/>
      <c r="S220" s="87"/>
      <c r="T220" s="64"/>
      <c r="U220" s="88">
        <v>0.01</v>
      </c>
      <c r="V220" s="64"/>
      <c r="W220" s="15" t="s">
        <v>14</v>
      </c>
      <c r="X220" s="15">
        <v>243855</v>
      </c>
      <c r="Y220" s="48" t="s">
        <v>542</v>
      </c>
    </row>
    <row r="221" spans="1:25">
      <c r="A221" s="15" t="s">
        <v>464</v>
      </c>
      <c r="B221" s="15">
        <v>78</v>
      </c>
      <c r="C221" s="15">
        <v>79</v>
      </c>
      <c r="D221" s="15">
        <v>1</v>
      </c>
      <c r="E221" s="15">
        <v>3749</v>
      </c>
      <c r="F221" s="16" t="s">
        <v>540</v>
      </c>
      <c r="G221" s="86">
        <v>0.2</v>
      </c>
      <c r="H221" s="15">
        <v>2</v>
      </c>
      <c r="I221" s="15">
        <v>4</v>
      </c>
      <c r="J221" s="15">
        <v>53</v>
      </c>
      <c r="K221" s="15">
        <v>344</v>
      </c>
      <c r="L221" s="60">
        <v>5.42</v>
      </c>
      <c r="M221" s="15">
        <v>14</v>
      </c>
      <c r="N221" s="15">
        <v>70</v>
      </c>
      <c r="O221" s="15" t="s">
        <v>729</v>
      </c>
      <c r="P221" s="15" t="s">
        <v>730</v>
      </c>
      <c r="Q221" s="15">
        <v>365</v>
      </c>
      <c r="R221" s="60"/>
      <c r="S221" s="87"/>
      <c r="T221" s="64"/>
      <c r="U221" s="88">
        <v>0.03</v>
      </c>
      <c r="V221" s="64"/>
      <c r="W221" s="15" t="s">
        <v>14</v>
      </c>
      <c r="X221" s="15">
        <v>243855</v>
      </c>
      <c r="Y221" s="48" t="s">
        <v>542</v>
      </c>
    </row>
    <row r="222" spans="1:25">
      <c r="A222" s="15" t="s">
        <v>464</v>
      </c>
      <c r="B222" s="15">
        <v>79</v>
      </c>
      <c r="C222" s="15">
        <v>80</v>
      </c>
      <c r="D222" s="15">
        <v>1</v>
      </c>
      <c r="E222" s="15">
        <v>3750</v>
      </c>
      <c r="F222" s="16" t="s">
        <v>540</v>
      </c>
      <c r="G222" s="86">
        <v>1.2</v>
      </c>
      <c r="H222" s="15">
        <v>7</v>
      </c>
      <c r="I222" s="15">
        <v>63</v>
      </c>
      <c r="J222" s="15">
        <v>163</v>
      </c>
      <c r="K222" s="15">
        <v>906</v>
      </c>
      <c r="L222" s="60">
        <v>13.35</v>
      </c>
      <c r="M222" s="15">
        <v>39</v>
      </c>
      <c r="N222" s="15">
        <v>443</v>
      </c>
      <c r="O222" s="15">
        <v>2</v>
      </c>
      <c r="P222" s="15">
        <v>10</v>
      </c>
      <c r="Q222" s="15">
        <v>1020</v>
      </c>
      <c r="R222" s="60"/>
      <c r="S222" s="87"/>
      <c r="T222" s="64"/>
      <c r="U222" s="88">
        <v>1.34</v>
      </c>
      <c r="V222" s="64"/>
      <c r="W222" s="15" t="s">
        <v>14</v>
      </c>
      <c r="X222" s="15">
        <v>243855</v>
      </c>
      <c r="Y222" s="48" t="s">
        <v>542</v>
      </c>
    </row>
    <row r="223" spans="1:25">
      <c r="A223" s="15" t="s">
        <v>464</v>
      </c>
      <c r="B223" s="15">
        <v>80</v>
      </c>
      <c r="C223" s="15">
        <v>81</v>
      </c>
      <c r="D223" s="15">
        <v>1</v>
      </c>
      <c r="E223" s="15">
        <v>3751</v>
      </c>
      <c r="F223" s="16" t="s">
        <v>540</v>
      </c>
      <c r="G223" s="86">
        <v>1.2</v>
      </c>
      <c r="H223" s="15">
        <v>4</v>
      </c>
      <c r="I223" s="15">
        <v>101</v>
      </c>
      <c r="J223" s="15">
        <v>129</v>
      </c>
      <c r="K223" s="15">
        <v>1070</v>
      </c>
      <c r="L223" s="60">
        <v>19.7</v>
      </c>
      <c r="M223" s="15">
        <v>28</v>
      </c>
      <c r="N223" s="15">
        <v>525</v>
      </c>
      <c r="O223" s="15" t="s">
        <v>729</v>
      </c>
      <c r="P223" s="15">
        <v>10</v>
      </c>
      <c r="Q223" s="15">
        <v>1365</v>
      </c>
      <c r="R223" s="60"/>
      <c r="S223" s="87"/>
      <c r="T223" s="64"/>
      <c r="U223" s="88">
        <v>1.44</v>
      </c>
      <c r="V223" s="64"/>
      <c r="W223" s="15" t="s">
        <v>14</v>
      </c>
      <c r="X223" s="15">
        <v>243855</v>
      </c>
      <c r="Y223" s="48" t="s">
        <v>542</v>
      </c>
    </row>
    <row r="224" spans="1:25">
      <c r="A224" s="15" t="s">
        <v>464</v>
      </c>
      <c r="B224" s="15">
        <v>81</v>
      </c>
      <c r="C224" s="15">
        <v>82</v>
      </c>
      <c r="D224" s="15">
        <v>1</v>
      </c>
      <c r="E224" s="15">
        <v>3752</v>
      </c>
      <c r="F224" s="16" t="s">
        <v>540</v>
      </c>
      <c r="G224" s="86">
        <v>0.9</v>
      </c>
      <c r="H224" s="15" t="s">
        <v>729</v>
      </c>
      <c r="I224" s="15">
        <v>168</v>
      </c>
      <c r="J224" s="15">
        <v>45</v>
      </c>
      <c r="K224" s="15">
        <v>829</v>
      </c>
      <c r="L224" s="60">
        <v>11</v>
      </c>
      <c r="M224" s="15">
        <v>18</v>
      </c>
      <c r="N224" s="15">
        <v>219</v>
      </c>
      <c r="O224" s="15">
        <v>2</v>
      </c>
      <c r="P224" s="15">
        <v>10</v>
      </c>
      <c r="Q224" s="15">
        <v>486</v>
      </c>
      <c r="R224" s="60"/>
      <c r="S224" s="87"/>
      <c r="T224" s="64"/>
      <c r="U224" s="88">
        <v>1.2</v>
      </c>
      <c r="V224" s="64"/>
      <c r="W224" s="15" t="s">
        <v>14</v>
      </c>
      <c r="X224" s="15">
        <v>243855</v>
      </c>
      <c r="Y224" s="48" t="s">
        <v>542</v>
      </c>
    </row>
    <row r="225" spans="1:25">
      <c r="A225" s="15" t="s">
        <v>464</v>
      </c>
      <c r="B225" s="15">
        <v>82</v>
      </c>
      <c r="C225" s="15">
        <v>83</v>
      </c>
      <c r="D225" s="15">
        <v>1</v>
      </c>
      <c r="E225" s="15">
        <v>3753</v>
      </c>
      <c r="F225" s="16" t="s">
        <v>540</v>
      </c>
      <c r="G225" s="86">
        <v>1.1000000000000001</v>
      </c>
      <c r="H225" s="15">
        <v>3</v>
      </c>
      <c r="I225" s="15">
        <v>243</v>
      </c>
      <c r="J225" s="15">
        <v>63</v>
      </c>
      <c r="K225" s="15">
        <v>859</v>
      </c>
      <c r="L225" s="60">
        <v>15.4</v>
      </c>
      <c r="M225" s="15">
        <v>20</v>
      </c>
      <c r="N225" s="15">
        <v>331</v>
      </c>
      <c r="O225" s="15">
        <v>2</v>
      </c>
      <c r="P225" s="15">
        <v>10</v>
      </c>
      <c r="Q225" s="15">
        <v>561</v>
      </c>
      <c r="R225" s="60"/>
      <c r="S225" s="87"/>
      <c r="T225" s="64"/>
      <c r="U225" s="88">
        <v>1.05</v>
      </c>
      <c r="V225" s="64"/>
      <c r="W225" s="15" t="s">
        <v>14</v>
      </c>
      <c r="X225" s="15">
        <v>243855</v>
      </c>
      <c r="Y225" s="48" t="s">
        <v>542</v>
      </c>
    </row>
    <row r="226" spans="1:25">
      <c r="A226" s="15" t="s">
        <v>464</v>
      </c>
      <c r="B226" s="15">
        <v>83</v>
      </c>
      <c r="C226" s="15">
        <v>84</v>
      </c>
      <c r="D226" s="15">
        <v>1</v>
      </c>
      <c r="E226" s="15">
        <v>3754</v>
      </c>
      <c r="F226" s="16" t="s">
        <v>540</v>
      </c>
      <c r="G226" s="86">
        <v>2</v>
      </c>
      <c r="H226" s="15">
        <v>4</v>
      </c>
      <c r="I226" s="15">
        <v>520</v>
      </c>
      <c r="J226" s="15">
        <v>59</v>
      </c>
      <c r="K226" s="15">
        <v>543</v>
      </c>
      <c r="L226" s="60">
        <v>24.5</v>
      </c>
      <c r="M226" s="15">
        <v>23</v>
      </c>
      <c r="N226" s="15">
        <v>388</v>
      </c>
      <c r="O226" s="15" t="s">
        <v>729</v>
      </c>
      <c r="P226" s="15">
        <v>10</v>
      </c>
      <c r="Q226" s="15">
        <v>527</v>
      </c>
      <c r="R226" s="60"/>
      <c r="S226" s="87"/>
      <c r="T226" s="64"/>
      <c r="U226" s="88">
        <v>10.55</v>
      </c>
      <c r="V226" s="64">
        <v>11.65</v>
      </c>
      <c r="W226" s="15" t="s">
        <v>14</v>
      </c>
      <c r="X226" s="15">
        <v>243855</v>
      </c>
      <c r="Y226" s="48" t="s">
        <v>542</v>
      </c>
    </row>
    <row r="227" spans="1:25">
      <c r="A227" s="15" t="s">
        <v>464</v>
      </c>
      <c r="B227" s="15">
        <v>84</v>
      </c>
      <c r="C227" s="15">
        <v>85</v>
      </c>
      <c r="D227" s="15">
        <v>1</v>
      </c>
      <c r="E227" s="15">
        <v>3755</v>
      </c>
      <c r="F227" s="16" t="s">
        <v>540</v>
      </c>
      <c r="G227" s="86">
        <v>8.8000000000000007</v>
      </c>
      <c r="H227" s="15">
        <v>5</v>
      </c>
      <c r="I227" s="15">
        <v>5200</v>
      </c>
      <c r="J227" s="15">
        <v>48</v>
      </c>
      <c r="K227" s="15">
        <v>600</v>
      </c>
      <c r="L227" s="60">
        <v>15.3</v>
      </c>
      <c r="M227" s="15">
        <v>18</v>
      </c>
      <c r="N227" s="15">
        <v>634</v>
      </c>
      <c r="O227" s="15">
        <v>5</v>
      </c>
      <c r="P227" s="15">
        <v>10</v>
      </c>
      <c r="Q227" s="15">
        <v>542</v>
      </c>
      <c r="R227" s="60"/>
      <c r="S227" s="87"/>
      <c r="T227" s="64"/>
      <c r="U227" s="88">
        <v>62.1</v>
      </c>
      <c r="V227" s="64" t="s">
        <v>755</v>
      </c>
      <c r="W227" s="15" t="s">
        <v>14</v>
      </c>
      <c r="X227" s="15">
        <v>243855</v>
      </c>
      <c r="Y227" s="48" t="s">
        <v>542</v>
      </c>
    </row>
    <row r="228" spans="1:25">
      <c r="A228" s="15" t="s">
        <v>464</v>
      </c>
      <c r="B228" s="15">
        <v>85</v>
      </c>
      <c r="C228" s="15">
        <v>86</v>
      </c>
      <c r="D228" s="15">
        <v>1</v>
      </c>
      <c r="E228" s="15">
        <v>3756</v>
      </c>
      <c r="F228" s="16" t="s">
        <v>540</v>
      </c>
      <c r="G228" s="86">
        <v>2.2999999999999998</v>
      </c>
      <c r="H228" s="15">
        <v>5</v>
      </c>
      <c r="I228" s="15">
        <v>1110</v>
      </c>
      <c r="J228" s="15">
        <v>100</v>
      </c>
      <c r="K228" s="15">
        <v>1210</v>
      </c>
      <c r="L228" s="60">
        <v>31.8</v>
      </c>
      <c r="M228" s="15">
        <v>33</v>
      </c>
      <c r="N228" s="15">
        <v>737</v>
      </c>
      <c r="O228" s="15">
        <v>8</v>
      </c>
      <c r="P228" s="15">
        <v>20</v>
      </c>
      <c r="Q228" s="15">
        <v>1100</v>
      </c>
      <c r="R228" s="60"/>
      <c r="S228" s="87"/>
      <c r="T228" s="64"/>
      <c r="U228" s="88">
        <v>4.8600000000000003</v>
      </c>
      <c r="V228" s="64">
        <v>8.9499999999999993</v>
      </c>
      <c r="W228" s="15" t="s">
        <v>14</v>
      </c>
      <c r="X228" s="15">
        <v>243855</v>
      </c>
      <c r="Y228" s="48" t="s">
        <v>542</v>
      </c>
    </row>
    <row r="229" spans="1:25">
      <c r="A229" s="15" t="s">
        <v>464</v>
      </c>
      <c r="B229" s="15">
        <v>86</v>
      </c>
      <c r="C229" s="15">
        <v>87</v>
      </c>
      <c r="D229" s="15">
        <v>1</v>
      </c>
      <c r="E229" s="39">
        <v>3757</v>
      </c>
      <c r="F229" s="16" t="s">
        <v>540</v>
      </c>
      <c r="G229" s="86">
        <v>1.2</v>
      </c>
      <c r="H229" s="15">
        <v>5</v>
      </c>
      <c r="I229" s="15">
        <v>881</v>
      </c>
      <c r="J229" s="15">
        <v>101</v>
      </c>
      <c r="K229" s="15">
        <v>964</v>
      </c>
      <c r="L229" s="60">
        <v>28.9</v>
      </c>
      <c r="M229" s="15">
        <v>30</v>
      </c>
      <c r="N229" s="15">
        <v>814</v>
      </c>
      <c r="O229" s="15">
        <v>5</v>
      </c>
      <c r="P229" s="15">
        <v>20</v>
      </c>
      <c r="Q229" s="15">
        <v>994</v>
      </c>
      <c r="R229" s="60"/>
      <c r="S229" s="87"/>
      <c r="T229" s="64"/>
      <c r="U229" s="88">
        <v>5.25</v>
      </c>
      <c r="V229" s="64">
        <v>4.68</v>
      </c>
      <c r="W229" s="15" t="s">
        <v>14</v>
      </c>
      <c r="X229" s="15">
        <v>243855</v>
      </c>
      <c r="Y229" s="48" t="s">
        <v>542</v>
      </c>
    </row>
    <row r="230" spans="1:25">
      <c r="A230" s="15" t="s">
        <v>464</v>
      </c>
      <c r="B230" s="15">
        <v>87</v>
      </c>
      <c r="C230" s="15">
        <v>88</v>
      </c>
      <c r="D230" s="15">
        <v>1</v>
      </c>
      <c r="E230" s="39">
        <v>6047</v>
      </c>
      <c r="F230" s="16" t="s">
        <v>540</v>
      </c>
      <c r="G230" s="86">
        <v>0.9</v>
      </c>
      <c r="H230" s="15">
        <v>3</v>
      </c>
      <c r="I230" s="15">
        <v>524</v>
      </c>
      <c r="J230" s="15">
        <v>144</v>
      </c>
      <c r="K230" s="15">
        <v>995</v>
      </c>
      <c r="L230" s="60">
        <v>31</v>
      </c>
      <c r="M230" s="15">
        <v>21</v>
      </c>
      <c r="N230" s="15">
        <v>1070</v>
      </c>
      <c r="O230" s="15">
        <v>5</v>
      </c>
      <c r="P230" s="15">
        <v>10</v>
      </c>
      <c r="Q230" s="15">
        <v>1380</v>
      </c>
      <c r="R230" s="60"/>
      <c r="S230" s="87"/>
      <c r="T230" s="64"/>
      <c r="U230" s="88">
        <v>10.6</v>
      </c>
      <c r="V230" s="64"/>
      <c r="W230" s="15" t="s">
        <v>14</v>
      </c>
      <c r="X230" s="15">
        <v>243858</v>
      </c>
      <c r="Y230" s="48" t="s">
        <v>787</v>
      </c>
    </row>
    <row r="231" spans="1:25">
      <c r="A231" s="15" t="s">
        <v>464</v>
      </c>
      <c r="B231" s="15">
        <v>88</v>
      </c>
      <c r="C231" s="15">
        <v>89</v>
      </c>
      <c r="D231" s="15">
        <v>1</v>
      </c>
      <c r="E231" s="15">
        <v>6048</v>
      </c>
      <c r="F231" s="16" t="s">
        <v>540</v>
      </c>
      <c r="G231" s="86">
        <v>0.3</v>
      </c>
      <c r="H231" s="15">
        <v>3</v>
      </c>
      <c r="I231" s="15">
        <v>37</v>
      </c>
      <c r="J231" s="15">
        <v>105</v>
      </c>
      <c r="K231" s="15">
        <v>1030</v>
      </c>
      <c r="L231" s="60">
        <v>32</v>
      </c>
      <c r="M231" s="15">
        <v>13</v>
      </c>
      <c r="N231" s="15">
        <v>599</v>
      </c>
      <c r="O231" s="15" t="s">
        <v>729</v>
      </c>
      <c r="P231" s="15">
        <v>10</v>
      </c>
      <c r="Q231" s="15">
        <v>1400</v>
      </c>
      <c r="R231" s="60"/>
      <c r="S231" s="87"/>
      <c r="T231" s="64"/>
      <c r="U231" s="88">
        <v>0.67</v>
      </c>
      <c r="V231" s="64"/>
      <c r="W231" s="15" t="s">
        <v>14</v>
      </c>
      <c r="X231" s="15">
        <v>243858</v>
      </c>
      <c r="Y231" s="48" t="s">
        <v>787</v>
      </c>
    </row>
    <row r="232" spans="1:25">
      <c r="A232" s="15" t="s">
        <v>464</v>
      </c>
      <c r="B232" s="15">
        <v>89</v>
      </c>
      <c r="C232" s="15">
        <v>90</v>
      </c>
      <c r="D232" s="15">
        <v>1</v>
      </c>
      <c r="E232" s="15">
        <v>6049</v>
      </c>
      <c r="F232" s="16" t="s">
        <v>540</v>
      </c>
      <c r="G232" s="86">
        <v>0.8</v>
      </c>
      <c r="H232" s="15">
        <v>3</v>
      </c>
      <c r="I232" s="15">
        <v>21</v>
      </c>
      <c r="J232" s="15">
        <v>58</v>
      </c>
      <c r="K232" s="15">
        <v>1420</v>
      </c>
      <c r="L232" s="60">
        <v>33.6</v>
      </c>
      <c r="M232" s="15">
        <v>16</v>
      </c>
      <c r="N232" s="15">
        <v>1120</v>
      </c>
      <c r="O232" s="15">
        <v>8</v>
      </c>
      <c r="P232" s="15">
        <v>10</v>
      </c>
      <c r="Q232" s="15">
        <v>2250</v>
      </c>
      <c r="R232" s="60"/>
      <c r="S232" s="87"/>
      <c r="T232" s="64"/>
      <c r="U232" s="88">
        <v>0.11</v>
      </c>
      <c r="V232" s="64"/>
      <c r="W232" s="15" t="s">
        <v>14</v>
      </c>
      <c r="X232" s="15">
        <v>243858</v>
      </c>
      <c r="Y232" s="48" t="s">
        <v>787</v>
      </c>
    </row>
    <row r="233" spans="1:25">
      <c r="A233" s="15" t="s">
        <v>464</v>
      </c>
      <c r="B233" s="15">
        <v>90</v>
      </c>
      <c r="C233" s="15">
        <v>91</v>
      </c>
      <c r="D233" s="15">
        <v>1</v>
      </c>
      <c r="E233" s="15">
        <v>6050</v>
      </c>
      <c r="F233" s="16" t="s">
        <v>540</v>
      </c>
      <c r="G233" s="86" t="s">
        <v>734</v>
      </c>
      <c r="H233" s="15">
        <v>6</v>
      </c>
      <c r="I233" s="15">
        <v>110</v>
      </c>
      <c r="J233" s="15">
        <v>50</v>
      </c>
      <c r="K233" s="15">
        <v>2700</v>
      </c>
      <c r="L233" s="60">
        <v>29.8</v>
      </c>
      <c r="M233" s="15">
        <v>27</v>
      </c>
      <c r="N233" s="15">
        <v>720</v>
      </c>
      <c r="O233" s="15">
        <v>10</v>
      </c>
      <c r="P233" s="15">
        <v>10</v>
      </c>
      <c r="Q233" s="15">
        <v>929</v>
      </c>
      <c r="R233" s="60"/>
      <c r="S233" s="87"/>
      <c r="T233" s="64"/>
      <c r="U233" s="88">
        <v>0.18</v>
      </c>
      <c r="V233" s="64"/>
      <c r="W233" s="15" t="s">
        <v>14</v>
      </c>
      <c r="X233" s="15">
        <v>243858</v>
      </c>
      <c r="Y233" s="48" t="s">
        <v>787</v>
      </c>
    </row>
    <row r="234" spans="1:25">
      <c r="A234" s="15" t="s">
        <v>464</v>
      </c>
      <c r="B234" s="15">
        <v>91</v>
      </c>
      <c r="C234" s="15">
        <v>92</v>
      </c>
      <c r="D234" s="15">
        <v>1</v>
      </c>
      <c r="E234" s="15">
        <v>6051</v>
      </c>
      <c r="F234" s="16" t="s">
        <v>540</v>
      </c>
      <c r="G234" s="86">
        <v>0.2</v>
      </c>
      <c r="H234" s="15">
        <v>15</v>
      </c>
      <c r="I234" s="15">
        <v>188</v>
      </c>
      <c r="J234" s="15">
        <v>36</v>
      </c>
      <c r="K234" s="15">
        <v>3100</v>
      </c>
      <c r="L234" s="60">
        <v>18.399999999999999</v>
      </c>
      <c r="M234" s="15">
        <v>31</v>
      </c>
      <c r="N234" s="15">
        <v>615</v>
      </c>
      <c r="O234" s="15">
        <v>8</v>
      </c>
      <c r="P234" s="15">
        <v>10</v>
      </c>
      <c r="Q234" s="15">
        <v>981</v>
      </c>
      <c r="R234" s="60"/>
      <c r="S234" s="87"/>
      <c r="T234" s="64"/>
      <c r="U234" s="88">
        <v>0.32</v>
      </c>
      <c r="V234" s="64"/>
      <c r="W234" s="15" t="s">
        <v>14</v>
      </c>
      <c r="X234" s="15">
        <v>243858</v>
      </c>
      <c r="Y234" s="48" t="s">
        <v>787</v>
      </c>
    </row>
    <row r="235" spans="1:25">
      <c r="A235" s="15" t="s">
        <v>464</v>
      </c>
      <c r="B235" s="15">
        <v>92</v>
      </c>
      <c r="C235" s="15">
        <v>93</v>
      </c>
      <c r="D235" s="15">
        <v>1</v>
      </c>
      <c r="E235" s="15">
        <v>6052</v>
      </c>
      <c r="F235" s="16" t="s">
        <v>540</v>
      </c>
      <c r="G235" s="86">
        <v>1</v>
      </c>
      <c r="H235" s="15">
        <v>16</v>
      </c>
      <c r="I235" s="15">
        <v>385</v>
      </c>
      <c r="J235" s="15">
        <v>73</v>
      </c>
      <c r="K235" s="15">
        <v>4990</v>
      </c>
      <c r="L235" s="60">
        <v>26.5</v>
      </c>
      <c r="M235" s="15">
        <v>35</v>
      </c>
      <c r="N235" s="15">
        <v>1180</v>
      </c>
      <c r="O235" s="15">
        <v>8</v>
      </c>
      <c r="P235" s="15">
        <v>10</v>
      </c>
      <c r="Q235" s="15">
        <v>1270</v>
      </c>
      <c r="R235" s="60"/>
      <c r="S235" s="87"/>
      <c r="T235" s="64"/>
      <c r="U235" s="88">
        <v>0.21</v>
      </c>
      <c r="V235" s="64"/>
      <c r="W235" s="15" t="s">
        <v>14</v>
      </c>
      <c r="X235" s="15">
        <v>243858</v>
      </c>
      <c r="Y235" s="48" t="s">
        <v>787</v>
      </c>
    </row>
    <row r="236" spans="1:25">
      <c r="A236" s="15" t="s">
        <v>464</v>
      </c>
      <c r="B236" s="15">
        <v>93</v>
      </c>
      <c r="C236" s="15">
        <v>94</v>
      </c>
      <c r="D236" s="15">
        <v>1</v>
      </c>
      <c r="E236" s="15">
        <v>6053</v>
      </c>
      <c r="F236" s="16" t="s">
        <v>540</v>
      </c>
      <c r="G236" s="86">
        <v>1.5</v>
      </c>
      <c r="H236" s="15">
        <v>17</v>
      </c>
      <c r="I236" s="15">
        <v>214</v>
      </c>
      <c r="J236" s="15">
        <v>47</v>
      </c>
      <c r="K236" s="15">
        <v>4070</v>
      </c>
      <c r="L236" s="60">
        <v>29.8</v>
      </c>
      <c r="M236" s="15">
        <v>27</v>
      </c>
      <c r="N236" s="15">
        <v>1470</v>
      </c>
      <c r="O236" s="15">
        <v>6</v>
      </c>
      <c r="P236" s="15">
        <v>20</v>
      </c>
      <c r="Q236" s="15">
        <v>1630</v>
      </c>
      <c r="R236" s="60"/>
      <c r="S236" s="87"/>
      <c r="T236" s="64"/>
      <c r="U236" s="88">
        <v>0.14000000000000001</v>
      </c>
      <c r="V236" s="64"/>
      <c r="W236" s="15" t="s">
        <v>14</v>
      </c>
      <c r="X236" s="15">
        <v>243858</v>
      </c>
      <c r="Y236" s="48" t="s">
        <v>787</v>
      </c>
    </row>
    <row r="237" spans="1:25">
      <c r="A237" s="15" t="s">
        <v>464</v>
      </c>
      <c r="B237" s="15">
        <v>94</v>
      </c>
      <c r="C237" s="15">
        <v>95</v>
      </c>
      <c r="D237" s="15">
        <v>1</v>
      </c>
      <c r="E237" s="15">
        <v>6054</v>
      </c>
      <c r="F237" s="16" t="s">
        <v>540</v>
      </c>
      <c r="G237" s="86">
        <v>1</v>
      </c>
      <c r="H237" s="15">
        <v>14</v>
      </c>
      <c r="I237" s="15">
        <v>34</v>
      </c>
      <c r="J237" s="15">
        <v>71</v>
      </c>
      <c r="K237" s="15">
        <v>2870</v>
      </c>
      <c r="L237" s="60">
        <v>27.2</v>
      </c>
      <c r="M237" s="15">
        <v>31</v>
      </c>
      <c r="N237" s="15">
        <v>2060</v>
      </c>
      <c r="O237" s="15">
        <v>6</v>
      </c>
      <c r="P237" s="15">
        <v>10</v>
      </c>
      <c r="Q237" s="15">
        <v>1710</v>
      </c>
      <c r="R237" s="60"/>
      <c r="S237" s="87"/>
      <c r="T237" s="64"/>
      <c r="U237" s="88">
        <v>7.0000000000000007E-2</v>
      </c>
      <c r="V237" s="64"/>
      <c r="W237" s="15" t="s">
        <v>14</v>
      </c>
      <c r="X237" s="15">
        <v>243858</v>
      </c>
      <c r="Y237" s="48" t="s">
        <v>787</v>
      </c>
    </row>
    <row r="238" spans="1:25">
      <c r="A238" s="15" t="s">
        <v>464</v>
      </c>
      <c r="B238" s="15">
        <v>95</v>
      </c>
      <c r="C238" s="15">
        <v>96</v>
      </c>
      <c r="D238" s="15">
        <v>1</v>
      </c>
      <c r="E238" s="15">
        <v>6055</v>
      </c>
      <c r="F238" s="16" t="s">
        <v>540</v>
      </c>
      <c r="G238" s="86">
        <v>1.3</v>
      </c>
      <c r="H238" s="15">
        <v>10</v>
      </c>
      <c r="I238" s="15">
        <v>121</v>
      </c>
      <c r="J238" s="15">
        <v>82</v>
      </c>
      <c r="K238" s="15">
        <v>3180</v>
      </c>
      <c r="L238" s="60">
        <v>15.9</v>
      </c>
      <c r="M238" s="15">
        <v>33</v>
      </c>
      <c r="N238" s="15">
        <v>5840</v>
      </c>
      <c r="O238" s="15">
        <v>2</v>
      </c>
      <c r="P238" s="15">
        <v>20</v>
      </c>
      <c r="Q238" s="15">
        <v>2100</v>
      </c>
      <c r="R238" s="60"/>
      <c r="S238" s="87"/>
      <c r="T238" s="64"/>
      <c r="U238" s="88">
        <v>0.08</v>
      </c>
      <c r="V238" s="64"/>
      <c r="W238" s="15" t="s">
        <v>14</v>
      </c>
      <c r="X238" s="15">
        <v>243858</v>
      </c>
      <c r="Y238" s="48" t="s">
        <v>787</v>
      </c>
    </row>
    <row r="239" spans="1:25">
      <c r="A239" s="15" t="s">
        <v>464</v>
      </c>
      <c r="B239" s="15">
        <v>96</v>
      </c>
      <c r="C239" s="15">
        <v>97</v>
      </c>
      <c r="D239" s="15">
        <v>1</v>
      </c>
      <c r="E239" s="15">
        <v>6056</v>
      </c>
      <c r="F239" s="16" t="s">
        <v>540</v>
      </c>
      <c r="G239" s="86">
        <v>1.2</v>
      </c>
      <c r="H239" s="15">
        <v>3</v>
      </c>
      <c r="I239" s="15">
        <v>20</v>
      </c>
      <c r="J239" s="15">
        <v>70</v>
      </c>
      <c r="K239" s="15">
        <v>1710</v>
      </c>
      <c r="L239" s="60">
        <v>5.8</v>
      </c>
      <c r="M239" s="15">
        <v>14</v>
      </c>
      <c r="N239" s="15">
        <v>5940</v>
      </c>
      <c r="O239" s="15" t="s">
        <v>729</v>
      </c>
      <c r="P239" s="15">
        <v>10</v>
      </c>
      <c r="Q239" s="15">
        <v>1020</v>
      </c>
      <c r="R239" s="60"/>
      <c r="S239" s="87"/>
      <c r="T239" s="64"/>
      <c r="U239" s="88">
        <v>0.01</v>
      </c>
      <c r="V239" s="64"/>
      <c r="W239" s="15" t="s">
        <v>14</v>
      </c>
      <c r="X239" s="15">
        <v>243858</v>
      </c>
      <c r="Y239" s="48" t="s">
        <v>787</v>
      </c>
    </row>
    <row r="240" spans="1:25" ht="15.75" thickBot="1">
      <c r="A240" s="17" t="s">
        <v>464</v>
      </c>
      <c r="B240" s="17">
        <v>97</v>
      </c>
      <c r="C240" s="17">
        <v>98</v>
      </c>
      <c r="D240" s="17">
        <v>1</v>
      </c>
      <c r="E240" s="17">
        <v>6057</v>
      </c>
      <c r="F240" s="105" t="s">
        <v>540</v>
      </c>
      <c r="G240" s="98">
        <v>3.2</v>
      </c>
      <c r="H240" s="17">
        <v>4</v>
      </c>
      <c r="I240" s="17">
        <v>28</v>
      </c>
      <c r="J240" s="17">
        <v>71</v>
      </c>
      <c r="K240" s="17">
        <v>2320</v>
      </c>
      <c r="L240" s="99">
        <v>10.75</v>
      </c>
      <c r="M240" s="17">
        <v>26</v>
      </c>
      <c r="N240" s="17">
        <v>7430</v>
      </c>
      <c r="O240" s="17">
        <v>2</v>
      </c>
      <c r="P240" s="17">
        <v>10</v>
      </c>
      <c r="Q240" s="17">
        <v>1330</v>
      </c>
      <c r="R240" s="99"/>
      <c r="S240" s="100"/>
      <c r="T240" s="67"/>
      <c r="U240" s="101">
        <v>0.03</v>
      </c>
      <c r="V240" s="67"/>
      <c r="W240" s="17" t="s">
        <v>14</v>
      </c>
      <c r="X240" s="17">
        <v>243858</v>
      </c>
      <c r="Y240" s="102" t="s">
        <v>787</v>
      </c>
    </row>
    <row r="241" spans="1:25">
      <c r="A241" s="71" t="s">
        <v>464</v>
      </c>
      <c r="B241" s="71">
        <v>98</v>
      </c>
      <c r="C241" s="71">
        <v>99</v>
      </c>
      <c r="D241" s="71">
        <v>1</v>
      </c>
      <c r="E241" s="71">
        <v>6058</v>
      </c>
      <c r="F241" s="104" t="s">
        <v>540</v>
      </c>
      <c r="G241" s="80">
        <v>5.7</v>
      </c>
      <c r="H241" s="71">
        <v>7</v>
      </c>
      <c r="I241" s="71">
        <v>49</v>
      </c>
      <c r="J241" s="71">
        <v>86</v>
      </c>
      <c r="K241" s="71">
        <v>3720</v>
      </c>
      <c r="L241" s="81">
        <v>14.15</v>
      </c>
      <c r="M241" s="71">
        <v>36</v>
      </c>
      <c r="N241" s="71" t="s">
        <v>732</v>
      </c>
      <c r="O241" s="71" t="s">
        <v>729</v>
      </c>
      <c r="P241" s="71">
        <v>20</v>
      </c>
      <c r="Q241" s="71">
        <v>2140</v>
      </c>
      <c r="R241" s="81"/>
      <c r="S241" s="82">
        <v>1.1499999999999999</v>
      </c>
      <c r="T241" s="83"/>
      <c r="U241" s="84">
        <v>0.05</v>
      </c>
      <c r="V241" s="83"/>
      <c r="W241" s="71" t="s">
        <v>14</v>
      </c>
      <c r="X241" s="71">
        <v>243858</v>
      </c>
      <c r="Y241" s="85" t="s">
        <v>787</v>
      </c>
    </row>
    <row r="242" spans="1:25">
      <c r="A242" s="15" t="s">
        <v>464</v>
      </c>
      <c r="B242" s="15">
        <v>99</v>
      </c>
      <c r="C242" s="15">
        <v>100</v>
      </c>
      <c r="D242" s="15">
        <v>1</v>
      </c>
      <c r="E242" s="15">
        <v>6059</v>
      </c>
      <c r="F242" s="16" t="s">
        <v>540</v>
      </c>
      <c r="G242" s="86">
        <v>5.0999999999999996</v>
      </c>
      <c r="H242" s="15">
        <v>5</v>
      </c>
      <c r="I242" s="15">
        <v>11</v>
      </c>
      <c r="J242" s="15">
        <v>45</v>
      </c>
      <c r="K242" s="15">
        <v>2260</v>
      </c>
      <c r="L242" s="60">
        <v>6</v>
      </c>
      <c r="M242" s="15">
        <v>21</v>
      </c>
      <c r="N242" s="15">
        <v>5390</v>
      </c>
      <c r="O242" s="15">
        <v>2</v>
      </c>
      <c r="P242" s="15" t="s">
        <v>730</v>
      </c>
      <c r="Q242" s="15">
        <v>2160</v>
      </c>
      <c r="R242" s="60"/>
      <c r="S242" s="87"/>
      <c r="T242" s="64"/>
      <c r="U242" s="88">
        <v>0.01</v>
      </c>
      <c r="V242" s="64"/>
      <c r="W242" s="15" t="s">
        <v>14</v>
      </c>
      <c r="X242" s="15">
        <v>243858</v>
      </c>
      <c r="Y242" s="48" t="s">
        <v>787</v>
      </c>
    </row>
    <row r="243" spans="1:25">
      <c r="A243" s="15" t="s">
        <v>464</v>
      </c>
      <c r="B243" s="15">
        <v>100</v>
      </c>
      <c r="C243" s="15">
        <v>101</v>
      </c>
      <c r="D243" s="15">
        <v>1</v>
      </c>
      <c r="E243" s="15">
        <v>6060</v>
      </c>
      <c r="F243" s="16" t="s">
        <v>540</v>
      </c>
      <c r="G243" s="86">
        <v>12.3</v>
      </c>
      <c r="H243" s="15">
        <v>7</v>
      </c>
      <c r="I243" s="15">
        <v>34</v>
      </c>
      <c r="J243" s="15">
        <v>54</v>
      </c>
      <c r="K243" s="15">
        <v>5360</v>
      </c>
      <c r="L243" s="60">
        <v>10.55</v>
      </c>
      <c r="M243" s="15">
        <v>37</v>
      </c>
      <c r="N243" s="15" t="s">
        <v>732</v>
      </c>
      <c r="O243" s="15">
        <v>5</v>
      </c>
      <c r="P243" s="15" t="s">
        <v>730</v>
      </c>
      <c r="Q243" s="15">
        <v>6710</v>
      </c>
      <c r="R243" s="60"/>
      <c r="S243" s="87">
        <v>1.085</v>
      </c>
      <c r="T243" s="64"/>
      <c r="U243" s="88">
        <v>0.01</v>
      </c>
      <c r="V243" s="64"/>
      <c r="W243" s="15" t="s">
        <v>14</v>
      </c>
      <c r="X243" s="15">
        <v>243858</v>
      </c>
      <c r="Y243" s="48" t="s">
        <v>787</v>
      </c>
    </row>
    <row r="244" spans="1:25">
      <c r="A244" s="15" t="s">
        <v>464</v>
      </c>
      <c r="B244" s="15">
        <v>101</v>
      </c>
      <c r="C244" s="15">
        <v>102</v>
      </c>
      <c r="D244" s="15">
        <v>1</v>
      </c>
      <c r="E244" s="15">
        <v>6061</v>
      </c>
      <c r="F244" s="16" t="s">
        <v>540</v>
      </c>
      <c r="G244" s="86">
        <v>8.1999999999999993</v>
      </c>
      <c r="H244" s="15">
        <v>3</v>
      </c>
      <c r="I244" s="15">
        <v>32</v>
      </c>
      <c r="J244" s="15">
        <v>14</v>
      </c>
      <c r="K244" s="15">
        <v>3710</v>
      </c>
      <c r="L244" s="60">
        <v>9.5399999999999991</v>
      </c>
      <c r="M244" s="15">
        <v>18</v>
      </c>
      <c r="N244" s="15">
        <v>3890</v>
      </c>
      <c r="O244" s="15" t="s">
        <v>729</v>
      </c>
      <c r="P244" s="15">
        <v>10</v>
      </c>
      <c r="Q244" s="15">
        <v>8140</v>
      </c>
      <c r="R244" s="60"/>
      <c r="S244" s="87"/>
      <c r="T244" s="64"/>
      <c r="U244" s="88">
        <v>0.01</v>
      </c>
      <c r="V244" s="64"/>
      <c r="W244" s="15" t="s">
        <v>14</v>
      </c>
      <c r="X244" s="15">
        <v>243858</v>
      </c>
      <c r="Y244" s="48" t="s">
        <v>787</v>
      </c>
    </row>
    <row r="245" spans="1:25">
      <c r="A245" s="15" t="s">
        <v>464</v>
      </c>
      <c r="B245" s="15">
        <v>102</v>
      </c>
      <c r="C245" s="15">
        <v>103</v>
      </c>
      <c r="D245" s="15">
        <v>1</v>
      </c>
      <c r="E245" s="15">
        <v>6062</v>
      </c>
      <c r="F245" s="16" t="s">
        <v>540</v>
      </c>
      <c r="G245" s="86">
        <v>12.7</v>
      </c>
      <c r="H245" s="15" t="s">
        <v>729</v>
      </c>
      <c r="I245" s="15">
        <v>61</v>
      </c>
      <c r="J245" s="15">
        <v>19</v>
      </c>
      <c r="K245" s="15">
        <v>6200</v>
      </c>
      <c r="L245" s="60">
        <v>18.8</v>
      </c>
      <c r="M245" s="15">
        <v>15</v>
      </c>
      <c r="N245" s="15">
        <v>4010</v>
      </c>
      <c r="O245" s="15">
        <v>2</v>
      </c>
      <c r="P245" s="15" t="s">
        <v>730</v>
      </c>
      <c r="Q245" s="15">
        <v>3470</v>
      </c>
      <c r="R245" s="60"/>
      <c r="S245" s="87"/>
      <c r="T245" s="64"/>
      <c r="U245" s="88">
        <v>0.01</v>
      </c>
      <c r="V245" s="64"/>
      <c r="W245" s="15" t="s">
        <v>14</v>
      </c>
      <c r="X245" s="15">
        <v>243858</v>
      </c>
      <c r="Y245" s="48" t="s">
        <v>787</v>
      </c>
    </row>
    <row r="246" spans="1:25">
      <c r="A246" s="15" t="s">
        <v>464</v>
      </c>
      <c r="B246" s="15">
        <v>103</v>
      </c>
      <c r="C246" s="15">
        <v>104</v>
      </c>
      <c r="D246" s="15">
        <v>1</v>
      </c>
      <c r="E246" s="15">
        <v>6063</v>
      </c>
      <c r="F246" s="16" t="s">
        <v>540</v>
      </c>
      <c r="G246" s="86">
        <v>18.2</v>
      </c>
      <c r="H246" s="15">
        <v>3</v>
      </c>
      <c r="I246" s="15">
        <v>79</v>
      </c>
      <c r="J246" s="15">
        <v>28</v>
      </c>
      <c r="K246" s="15">
        <v>9120</v>
      </c>
      <c r="L246" s="60">
        <v>15.6</v>
      </c>
      <c r="M246" s="15">
        <v>89</v>
      </c>
      <c r="N246" s="15" t="s">
        <v>732</v>
      </c>
      <c r="O246" s="15">
        <v>2</v>
      </c>
      <c r="P246" s="15">
        <v>10</v>
      </c>
      <c r="Q246" s="15" t="s">
        <v>732</v>
      </c>
      <c r="R246" s="60"/>
      <c r="S246" s="87">
        <v>1.9550000000000001</v>
      </c>
      <c r="T246" s="64">
        <v>1.2250000000000001</v>
      </c>
      <c r="U246" s="88">
        <v>0.08</v>
      </c>
      <c r="V246" s="64"/>
      <c r="W246" s="15" t="s">
        <v>14</v>
      </c>
      <c r="X246" s="15">
        <v>243858</v>
      </c>
      <c r="Y246" s="48" t="s">
        <v>787</v>
      </c>
    </row>
    <row r="247" spans="1:25">
      <c r="A247" s="15" t="s">
        <v>464</v>
      </c>
      <c r="B247" s="15">
        <v>104</v>
      </c>
      <c r="C247" s="15">
        <v>105</v>
      </c>
      <c r="D247" s="15">
        <v>1</v>
      </c>
      <c r="E247" s="15">
        <v>6064</v>
      </c>
      <c r="F247" s="16" t="s">
        <v>540</v>
      </c>
      <c r="G247" s="86">
        <v>12</v>
      </c>
      <c r="H247" s="15">
        <v>5</v>
      </c>
      <c r="I247" s="15">
        <v>111</v>
      </c>
      <c r="J247" s="15">
        <v>22</v>
      </c>
      <c r="K247" s="15" t="s">
        <v>732</v>
      </c>
      <c r="L247" s="60">
        <v>13.35</v>
      </c>
      <c r="M247" s="15">
        <v>131</v>
      </c>
      <c r="N247" s="15" t="s">
        <v>732</v>
      </c>
      <c r="O247" s="15">
        <v>3</v>
      </c>
      <c r="P247" s="15">
        <v>10</v>
      </c>
      <c r="Q247" s="15">
        <v>9120</v>
      </c>
      <c r="R247" s="60">
        <v>1.28</v>
      </c>
      <c r="S247" s="87">
        <v>1.4450000000000001</v>
      </c>
      <c r="T247" s="64"/>
      <c r="U247" s="88">
        <v>0.11</v>
      </c>
      <c r="V247" s="64"/>
      <c r="W247" s="15" t="s">
        <v>14</v>
      </c>
      <c r="X247" s="15">
        <v>243858</v>
      </c>
      <c r="Y247" s="48" t="s">
        <v>787</v>
      </c>
    </row>
    <row r="248" spans="1:25">
      <c r="A248" s="15" t="s">
        <v>464</v>
      </c>
      <c r="B248" s="15">
        <v>105</v>
      </c>
      <c r="C248" s="15">
        <v>106</v>
      </c>
      <c r="D248" s="15">
        <v>1</v>
      </c>
      <c r="E248" s="15">
        <v>6065</v>
      </c>
      <c r="F248" s="16" t="s">
        <v>540</v>
      </c>
      <c r="G248" s="86">
        <v>2</v>
      </c>
      <c r="H248" s="15">
        <v>2</v>
      </c>
      <c r="I248" s="15">
        <v>2190</v>
      </c>
      <c r="J248" s="15">
        <v>21</v>
      </c>
      <c r="K248" s="15">
        <v>1590</v>
      </c>
      <c r="L248" s="60">
        <v>12.45</v>
      </c>
      <c r="M248" s="15">
        <v>17</v>
      </c>
      <c r="N248" s="15">
        <v>4000</v>
      </c>
      <c r="O248" s="15">
        <v>3</v>
      </c>
      <c r="P248" s="15" t="s">
        <v>730</v>
      </c>
      <c r="Q248" s="15">
        <v>1880</v>
      </c>
      <c r="R248" s="60"/>
      <c r="S248" s="87"/>
      <c r="T248" s="64"/>
      <c r="U248" s="88">
        <v>13.05</v>
      </c>
      <c r="V248" s="64"/>
      <c r="W248" s="15" t="s">
        <v>14</v>
      </c>
      <c r="X248" s="15">
        <v>243858</v>
      </c>
      <c r="Y248" s="48" t="s">
        <v>787</v>
      </c>
    </row>
    <row r="249" spans="1:25">
      <c r="A249" s="15" t="s">
        <v>464</v>
      </c>
      <c r="B249" s="15">
        <v>106</v>
      </c>
      <c r="C249" s="15">
        <v>107</v>
      </c>
      <c r="D249" s="15">
        <v>1</v>
      </c>
      <c r="E249" s="15">
        <v>6066</v>
      </c>
      <c r="F249" s="16" t="s">
        <v>540</v>
      </c>
      <c r="G249" s="86">
        <v>1.1000000000000001</v>
      </c>
      <c r="H249" s="15" t="s">
        <v>729</v>
      </c>
      <c r="I249" s="15">
        <v>143</v>
      </c>
      <c r="J249" s="15">
        <v>19</v>
      </c>
      <c r="K249" s="15">
        <v>936</v>
      </c>
      <c r="L249" s="60">
        <v>7.78</v>
      </c>
      <c r="M249" s="15">
        <v>10</v>
      </c>
      <c r="N249" s="15">
        <v>1000</v>
      </c>
      <c r="O249" s="15" t="s">
        <v>729</v>
      </c>
      <c r="P249" s="15" t="s">
        <v>730</v>
      </c>
      <c r="Q249" s="15">
        <v>1430</v>
      </c>
      <c r="R249" s="60"/>
      <c r="S249" s="87"/>
      <c r="T249" s="64"/>
      <c r="U249" s="88">
        <v>0.46</v>
      </c>
      <c r="V249" s="64"/>
      <c r="W249" s="15" t="s">
        <v>14</v>
      </c>
      <c r="X249" s="15">
        <v>243858</v>
      </c>
      <c r="Y249" s="48" t="s">
        <v>787</v>
      </c>
    </row>
    <row r="250" spans="1:25">
      <c r="A250" s="15" t="s">
        <v>464</v>
      </c>
      <c r="B250" s="15">
        <v>107</v>
      </c>
      <c r="C250" s="15">
        <v>108</v>
      </c>
      <c r="D250" s="15">
        <v>1</v>
      </c>
      <c r="E250" s="15">
        <v>6067</v>
      </c>
      <c r="F250" s="16" t="s">
        <v>540</v>
      </c>
      <c r="G250" s="86">
        <v>0.7</v>
      </c>
      <c r="H250" s="15" t="s">
        <v>729</v>
      </c>
      <c r="I250" s="15">
        <v>48</v>
      </c>
      <c r="J250" s="15">
        <v>17</v>
      </c>
      <c r="K250" s="15">
        <v>450</v>
      </c>
      <c r="L250" s="60">
        <v>5.53</v>
      </c>
      <c r="M250" s="15">
        <v>5</v>
      </c>
      <c r="N250" s="15">
        <v>651</v>
      </c>
      <c r="O250" s="15" t="s">
        <v>729</v>
      </c>
      <c r="P250" s="15" t="s">
        <v>730</v>
      </c>
      <c r="Q250" s="15">
        <v>901</v>
      </c>
      <c r="R250" s="60"/>
      <c r="S250" s="87"/>
      <c r="T250" s="64"/>
      <c r="U250" s="88">
        <v>0.26</v>
      </c>
      <c r="V250" s="64"/>
      <c r="W250" s="15" t="s">
        <v>14</v>
      </c>
      <c r="X250" s="15">
        <v>243858</v>
      </c>
      <c r="Y250" s="48" t="s">
        <v>787</v>
      </c>
    </row>
    <row r="251" spans="1:25">
      <c r="A251" s="15" t="s">
        <v>465</v>
      </c>
      <c r="B251" s="15">
        <v>0</v>
      </c>
      <c r="C251" s="15">
        <v>3</v>
      </c>
      <c r="D251" s="15">
        <v>3</v>
      </c>
      <c r="E251" s="46" t="s">
        <v>633</v>
      </c>
      <c r="F251" s="53" t="s">
        <v>480</v>
      </c>
      <c r="G251" s="86" t="s">
        <v>734</v>
      </c>
      <c r="H251" s="15" t="s">
        <v>729</v>
      </c>
      <c r="I251" s="15" t="s">
        <v>729</v>
      </c>
      <c r="J251" s="15">
        <v>1</v>
      </c>
      <c r="K251" s="15">
        <v>11</v>
      </c>
      <c r="L251" s="60">
        <v>2.82</v>
      </c>
      <c r="M251" s="15" t="s">
        <v>736</v>
      </c>
      <c r="N251" s="15">
        <v>3</v>
      </c>
      <c r="O251" s="15" t="s">
        <v>729</v>
      </c>
      <c r="P251" s="15" t="s">
        <v>730</v>
      </c>
      <c r="Q251" s="15">
        <v>36</v>
      </c>
      <c r="R251" s="60"/>
      <c r="S251" s="87"/>
      <c r="T251" s="64"/>
      <c r="U251" s="88" t="s">
        <v>731</v>
      </c>
      <c r="V251" s="64"/>
      <c r="W251" s="15" t="s">
        <v>14</v>
      </c>
      <c r="X251" s="15">
        <v>243857</v>
      </c>
      <c r="Y251" s="48" t="s">
        <v>780</v>
      </c>
    </row>
    <row r="252" spans="1:25">
      <c r="A252" s="15" t="s">
        <v>465</v>
      </c>
      <c r="B252" s="15">
        <v>3</v>
      </c>
      <c r="C252" s="15">
        <v>6</v>
      </c>
      <c r="D252" s="15">
        <v>3</v>
      </c>
      <c r="E252" s="46" t="s">
        <v>634</v>
      </c>
      <c r="F252" s="53" t="s">
        <v>480</v>
      </c>
      <c r="G252" s="86" t="s">
        <v>734</v>
      </c>
      <c r="H252" s="15" t="s">
        <v>729</v>
      </c>
      <c r="I252" s="15" t="s">
        <v>729</v>
      </c>
      <c r="J252" s="15" t="s">
        <v>736</v>
      </c>
      <c r="K252" s="15">
        <v>9</v>
      </c>
      <c r="L252" s="60">
        <v>2.34</v>
      </c>
      <c r="M252" s="15" t="s">
        <v>736</v>
      </c>
      <c r="N252" s="15">
        <v>5</v>
      </c>
      <c r="O252" s="15" t="s">
        <v>729</v>
      </c>
      <c r="P252" s="15" t="s">
        <v>730</v>
      </c>
      <c r="Q252" s="15">
        <v>40</v>
      </c>
      <c r="R252" s="60"/>
      <c r="S252" s="87"/>
      <c r="T252" s="64"/>
      <c r="U252" s="88" t="s">
        <v>731</v>
      </c>
      <c r="V252" s="64"/>
      <c r="W252" s="15" t="s">
        <v>14</v>
      </c>
      <c r="X252" s="15">
        <v>243857</v>
      </c>
      <c r="Y252" s="48" t="s">
        <v>780</v>
      </c>
    </row>
    <row r="253" spans="1:25">
      <c r="A253" s="15" t="s">
        <v>465</v>
      </c>
      <c r="B253" s="15">
        <v>6</v>
      </c>
      <c r="C253" s="15">
        <v>9</v>
      </c>
      <c r="D253" s="15">
        <v>3</v>
      </c>
      <c r="E253" s="46" t="s">
        <v>635</v>
      </c>
      <c r="F253" s="53" t="s">
        <v>480</v>
      </c>
      <c r="G253" s="86" t="s">
        <v>734</v>
      </c>
      <c r="H253" s="15" t="s">
        <v>729</v>
      </c>
      <c r="I253" s="15" t="s">
        <v>729</v>
      </c>
      <c r="J253" s="15" t="s">
        <v>736</v>
      </c>
      <c r="K253" s="15">
        <v>8</v>
      </c>
      <c r="L253" s="60">
        <v>2.23</v>
      </c>
      <c r="M253" s="15" t="s">
        <v>736</v>
      </c>
      <c r="N253" s="15">
        <v>2</v>
      </c>
      <c r="O253" s="15" t="s">
        <v>729</v>
      </c>
      <c r="P253" s="15" t="s">
        <v>730</v>
      </c>
      <c r="Q253" s="15">
        <v>36</v>
      </c>
      <c r="R253" s="60"/>
      <c r="S253" s="87"/>
      <c r="T253" s="64"/>
      <c r="U253" s="88" t="s">
        <v>731</v>
      </c>
      <c r="V253" s="64"/>
      <c r="W253" s="15" t="s">
        <v>14</v>
      </c>
      <c r="X253" s="15">
        <v>243857</v>
      </c>
      <c r="Y253" s="48" t="s">
        <v>780</v>
      </c>
    </row>
    <row r="254" spans="1:25">
      <c r="A254" s="15" t="s">
        <v>465</v>
      </c>
      <c r="B254" s="15">
        <v>9</v>
      </c>
      <c r="C254" s="15">
        <v>12</v>
      </c>
      <c r="D254" s="15">
        <v>3</v>
      </c>
      <c r="E254" s="46" t="s">
        <v>636</v>
      </c>
      <c r="F254" s="53" t="s">
        <v>480</v>
      </c>
      <c r="G254" s="86">
        <v>0.2</v>
      </c>
      <c r="H254" s="15" t="s">
        <v>729</v>
      </c>
      <c r="I254" s="15" t="s">
        <v>729</v>
      </c>
      <c r="J254" s="15" t="s">
        <v>736</v>
      </c>
      <c r="K254" s="15">
        <v>5</v>
      </c>
      <c r="L254" s="60">
        <v>2.08</v>
      </c>
      <c r="M254" s="15" t="s">
        <v>736</v>
      </c>
      <c r="N254" s="15" t="s">
        <v>729</v>
      </c>
      <c r="O254" s="15" t="s">
        <v>729</v>
      </c>
      <c r="P254" s="15" t="s">
        <v>730</v>
      </c>
      <c r="Q254" s="15">
        <v>38</v>
      </c>
      <c r="R254" s="60"/>
      <c r="S254" s="87"/>
      <c r="T254" s="64"/>
      <c r="U254" s="88" t="s">
        <v>731</v>
      </c>
      <c r="V254" s="64"/>
      <c r="W254" s="15" t="s">
        <v>14</v>
      </c>
      <c r="X254" s="15">
        <v>243857</v>
      </c>
      <c r="Y254" s="48" t="s">
        <v>780</v>
      </c>
    </row>
    <row r="255" spans="1:25">
      <c r="A255" s="15" t="s">
        <v>465</v>
      </c>
      <c r="B255" s="15">
        <v>12</v>
      </c>
      <c r="C255" s="15">
        <v>15</v>
      </c>
      <c r="D255" s="15">
        <v>3</v>
      </c>
      <c r="E255" s="46" t="s">
        <v>637</v>
      </c>
      <c r="F255" s="53" t="s">
        <v>480</v>
      </c>
      <c r="G255" s="86" t="s">
        <v>734</v>
      </c>
      <c r="H255" s="15" t="s">
        <v>729</v>
      </c>
      <c r="I255" s="15" t="s">
        <v>729</v>
      </c>
      <c r="J255" s="15" t="s">
        <v>736</v>
      </c>
      <c r="K255" s="15">
        <v>8</v>
      </c>
      <c r="L255" s="60">
        <v>2.29</v>
      </c>
      <c r="M255" s="15">
        <v>1</v>
      </c>
      <c r="N255" s="15">
        <v>3</v>
      </c>
      <c r="O255" s="15" t="s">
        <v>729</v>
      </c>
      <c r="P255" s="15" t="s">
        <v>730</v>
      </c>
      <c r="Q255" s="15">
        <v>48</v>
      </c>
      <c r="R255" s="60"/>
      <c r="S255" s="87"/>
      <c r="T255" s="64"/>
      <c r="U255" s="88" t="s">
        <v>731</v>
      </c>
      <c r="V255" s="64"/>
      <c r="W255" s="15" t="s">
        <v>14</v>
      </c>
      <c r="X255" s="15">
        <v>243857</v>
      </c>
      <c r="Y255" s="48" t="s">
        <v>780</v>
      </c>
    </row>
    <row r="256" spans="1:25">
      <c r="A256" s="15" t="s">
        <v>465</v>
      </c>
      <c r="B256" s="15">
        <v>15</v>
      </c>
      <c r="C256" s="15">
        <v>18</v>
      </c>
      <c r="D256" s="15">
        <v>3</v>
      </c>
      <c r="E256" s="46" t="s">
        <v>638</v>
      </c>
      <c r="F256" s="53" t="s">
        <v>480</v>
      </c>
      <c r="G256" s="86" t="s">
        <v>734</v>
      </c>
      <c r="H256" s="15" t="s">
        <v>729</v>
      </c>
      <c r="I256" s="15" t="s">
        <v>729</v>
      </c>
      <c r="J256" s="15" t="s">
        <v>736</v>
      </c>
      <c r="K256" s="15">
        <v>20</v>
      </c>
      <c r="L256" s="60">
        <v>2.16</v>
      </c>
      <c r="M256" s="15">
        <v>3</v>
      </c>
      <c r="N256" s="15">
        <v>2</v>
      </c>
      <c r="O256" s="15" t="s">
        <v>729</v>
      </c>
      <c r="P256" s="15" t="s">
        <v>730</v>
      </c>
      <c r="Q256" s="15">
        <v>56</v>
      </c>
      <c r="R256" s="60"/>
      <c r="S256" s="87"/>
      <c r="T256" s="64"/>
      <c r="U256" s="88" t="s">
        <v>731</v>
      </c>
      <c r="V256" s="64"/>
      <c r="W256" s="15" t="s">
        <v>14</v>
      </c>
      <c r="X256" s="15">
        <v>243857</v>
      </c>
      <c r="Y256" s="48" t="s">
        <v>780</v>
      </c>
    </row>
    <row r="257" spans="1:25">
      <c r="A257" s="15" t="s">
        <v>465</v>
      </c>
      <c r="B257" s="15">
        <v>18</v>
      </c>
      <c r="C257" s="15">
        <v>21</v>
      </c>
      <c r="D257" s="15">
        <v>3</v>
      </c>
      <c r="E257" s="46" t="s">
        <v>639</v>
      </c>
      <c r="F257" s="53" t="s">
        <v>480</v>
      </c>
      <c r="G257" s="86" t="s">
        <v>734</v>
      </c>
      <c r="H257" s="15" t="s">
        <v>729</v>
      </c>
      <c r="I257" s="15" t="s">
        <v>729</v>
      </c>
      <c r="J257" s="15" t="s">
        <v>736</v>
      </c>
      <c r="K257" s="15">
        <v>17</v>
      </c>
      <c r="L257" s="60">
        <v>2.06</v>
      </c>
      <c r="M257" s="15">
        <v>2</v>
      </c>
      <c r="N257" s="15">
        <v>3</v>
      </c>
      <c r="O257" s="15">
        <v>2</v>
      </c>
      <c r="P257" s="15" t="s">
        <v>730</v>
      </c>
      <c r="Q257" s="15">
        <v>38</v>
      </c>
      <c r="R257" s="60"/>
      <c r="S257" s="64"/>
      <c r="T257" s="64"/>
      <c r="U257" s="88" t="s">
        <v>731</v>
      </c>
      <c r="V257" s="64"/>
      <c r="W257" s="15" t="s">
        <v>14</v>
      </c>
      <c r="X257" s="15">
        <v>243857</v>
      </c>
      <c r="Y257" s="48" t="s">
        <v>780</v>
      </c>
    </row>
    <row r="258" spans="1:25">
      <c r="A258" s="15" t="s">
        <v>465</v>
      </c>
      <c r="B258" s="15">
        <v>21</v>
      </c>
      <c r="C258" s="15">
        <v>24</v>
      </c>
      <c r="D258" s="15">
        <v>3</v>
      </c>
      <c r="E258" s="46" t="s">
        <v>640</v>
      </c>
      <c r="F258" s="53" t="s">
        <v>480</v>
      </c>
      <c r="G258" s="86" t="s">
        <v>734</v>
      </c>
      <c r="H258" s="15" t="s">
        <v>729</v>
      </c>
      <c r="I258" s="15" t="s">
        <v>729</v>
      </c>
      <c r="J258" s="15" t="s">
        <v>736</v>
      </c>
      <c r="K258" s="15">
        <v>50</v>
      </c>
      <c r="L258" s="60">
        <v>2.15</v>
      </c>
      <c r="M258" s="15">
        <v>2</v>
      </c>
      <c r="N258" s="15">
        <v>2</v>
      </c>
      <c r="O258" s="15" t="s">
        <v>729</v>
      </c>
      <c r="P258" s="15" t="s">
        <v>730</v>
      </c>
      <c r="Q258" s="15">
        <v>34</v>
      </c>
      <c r="R258" s="60"/>
      <c r="S258" s="64"/>
      <c r="T258" s="64"/>
      <c r="U258" s="88" t="s">
        <v>731</v>
      </c>
      <c r="V258" s="64"/>
      <c r="W258" s="15" t="s">
        <v>14</v>
      </c>
      <c r="X258" s="15">
        <v>243857</v>
      </c>
      <c r="Y258" s="48" t="s">
        <v>780</v>
      </c>
    </row>
    <row r="259" spans="1:25">
      <c r="A259" s="15" t="s">
        <v>465</v>
      </c>
      <c r="B259" s="15">
        <v>24</v>
      </c>
      <c r="C259" s="15">
        <v>27</v>
      </c>
      <c r="D259" s="15">
        <v>3</v>
      </c>
      <c r="E259" s="46" t="s">
        <v>641</v>
      </c>
      <c r="F259" s="53" t="s">
        <v>480</v>
      </c>
      <c r="G259" s="86" t="s">
        <v>734</v>
      </c>
      <c r="H259" s="15" t="s">
        <v>729</v>
      </c>
      <c r="I259" s="15" t="s">
        <v>729</v>
      </c>
      <c r="J259" s="15" t="s">
        <v>736</v>
      </c>
      <c r="K259" s="15">
        <v>13</v>
      </c>
      <c r="L259" s="60">
        <v>1.86</v>
      </c>
      <c r="M259" s="15">
        <v>2</v>
      </c>
      <c r="N259" s="15">
        <v>3</v>
      </c>
      <c r="O259" s="15" t="s">
        <v>729</v>
      </c>
      <c r="P259" s="15" t="s">
        <v>730</v>
      </c>
      <c r="Q259" s="15">
        <v>27</v>
      </c>
      <c r="R259" s="60"/>
      <c r="S259" s="64"/>
      <c r="T259" s="64"/>
      <c r="U259" s="88" t="s">
        <v>731</v>
      </c>
      <c r="V259" s="64"/>
      <c r="W259" s="15" t="s">
        <v>14</v>
      </c>
      <c r="X259" s="15">
        <v>243857</v>
      </c>
      <c r="Y259" s="48" t="s">
        <v>780</v>
      </c>
    </row>
    <row r="260" spans="1:25">
      <c r="A260" s="15" t="s">
        <v>465</v>
      </c>
      <c r="B260" s="15">
        <v>27</v>
      </c>
      <c r="C260" s="15">
        <v>30</v>
      </c>
      <c r="D260" s="15">
        <v>3</v>
      </c>
      <c r="E260" s="46" t="s">
        <v>642</v>
      </c>
      <c r="F260" s="53" t="s">
        <v>480</v>
      </c>
      <c r="G260" s="86" t="s">
        <v>734</v>
      </c>
      <c r="H260" s="15">
        <v>2</v>
      </c>
      <c r="I260" s="15" t="s">
        <v>729</v>
      </c>
      <c r="J260" s="15" t="s">
        <v>736</v>
      </c>
      <c r="K260" s="15">
        <v>15</v>
      </c>
      <c r="L260" s="60">
        <v>2.1</v>
      </c>
      <c r="M260" s="15">
        <v>2</v>
      </c>
      <c r="N260" s="15">
        <v>3</v>
      </c>
      <c r="O260" s="15">
        <v>2</v>
      </c>
      <c r="P260" s="15" t="s">
        <v>730</v>
      </c>
      <c r="Q260" s="15">
        <v>28</v>
      </c>
      <c r="R260" s="60"/>
      <c r="S260" s="64"/>
      <c r="T260" s="64"/>
      <c r="U260" s="88" t="s">
        <v>731</v>
      </c>
      <c r="V260" s="64"/>
      <c r="W260" s="15" t="s">
        <v>14</v>
      </c>
      <c r="X260" s="15">
        <v>243857</v>
      </c>
      <c r="Y260" s="48" t="s">
        <v>780</v>
      </c>
    </row>
    <row r="261" spans="1:25">
      <c r="A261" s="15" t="s">
        <v>465</v>
      </c>
      <c r="B261" s="15">
        <v>30</v>
      </c>
      <c r="C261" s="15">
        <v>33</v>
      </c>
      <c r="D261" s="15">
        <v>3</v>
      </c>
      <c r="E261" s="46" t="s">
        <v>643</v>
      </c>
      <c r="F261" s="53" t="s">
        <v>480</v>
      </c>
      <c r="G261" s="86">
        <v>0.3</v>
      </c>
      <c r="H261" s="15" t="s">
        <v>729</v>
      </c>
      <c r="I261" s="15" t="s">
        <v>729</v>
      </c>
      <c r="J261" s="15" t="s">
        <v>736</v>
      </c>
      <c r="K261" s="15">
        <v>23</v>
      </c>
      <c r="L261" s="60">
        <v>1.94</v>
      </c>
      <c r="M261" s="15">
        <v>1</v>
      </c>
      <c r="N261" s="15">
        <v>5</v>
      </c>
      <c r="O261" s="15">
        <v>2</v>
      </c>
      <c r="P261" s="15" t="s">
        <v>730</v>
      </c>
      <c r="Q261" s="15">
        <v>33</v>
      </c>
      <c r="R261" s="60"/>
      <c r="S261" s="64"/>
      <c r="T261" s="64"/>
      <c r="U261" s="88" t="s">
        <v>731</v>
      </c>
      <c r="V261" s="64"/>
      <c r="W261" s="15" t="s">
        <v>14</v>
      </c>
      <c r="X261" s="15">
        <v>243857</v>
      </c>
      <c r="Y261" s="48" t="s">
        <v>780</v>
      </c>
    </row>
    <row r="262" spans="1:25">
      <c r="A262" s="15" t="s">
        <v>465</v>
      </c>
      <c r="B262" s="15">
        <v>33</v>
      </c>
      <c r="C262" s="15">
        <v>36</v>
      </c>
      <c r="D262" s="15">
        <v>3</v>
      </c>
      <c r="E262" s="46" t="s">
        <v>644</v>
      </c>
      <c r="F262" s="53" t="s">
        <v>480</v>
      </c>
      <c r="G262" s="86" t="s">
        <v>734</v>
      </c>
      <c r="H262" s="15" t="s">
        <v>729</v>
      </c>
      <c r="I262" s="15" t="s">
        <v>729</v>
      </c>
      <c r="J262" s="15">
        <v>1</v>
      </c>
      <c r="K262" s="15">
        <v>22</v>
      </c>
      <c r="L262" s="60">
        <v>2.0499999999999998</v>
      </c>
      <c r="M262" s="15">
        <v>2</v>
      </c>
      <c r="N262" s="15">
        <v>2</v>
      </c>
      <c r="O262" s="15" t="s">
        <v>729</v>
      </c>
      <c r="P262" s="15" t="s">
        <v>730</v>
      </c>
      <c r="Q262" s="15">
        <v>27</v>
      </c>
      <c r="R262" s="60"/>
      <c r="S262" s="64"/>
      <c r="T262" s="64"/>
      <c r="U262" s="88" t="s">
        <v>731</v>
      </c>
      <c r="V262" s="64"/>
      <c r="W262" s="15" t="s">
        <v>14</v>
      </c>
      <c r="X262" s="15">
        <v>243857</v>
      </c>
      <c r="Y262" s="48" t="s">
        <v>780</v>
      </c>
    </row>
    <row r="263" spans="1:25">
      <c r="A263" s="15" t="s">
        <v>465</v>
      </c>
      <c r="B263" s="15">
        <v>36</v>
      </c>
      <c r="C263" s="15">
        <v>39</v>
      </c>
      <c r="D263" s="15">
        <v>3</v>
      </c>
      <c r="E263" s="46" t="s">
        <v>645</v>
      </c>
      <c r="F263" s="53" t="s">
        <v>480</v>
      </c>
      <c r="G263" s="86">
        <v>0.3</v>
      </c>
      <c r="H263" s="15" t="s">
        <v>729</v>
      </c>
      <c r="I263" s="15" t="s">
        <v>729</v>
      </c>
      <c r="J263" s="15">
        <v>1</v>
      </c>
      <c r="K263" s="15">
        <v>22</v>
      </c>
      <c r="L263" s="60">
        <v>2.5299999999999998</v>
      </c>
      <c r="M263" s="15">
        <v>2</v>
      </c>
      <c r="N263" s="15">
        <v>3</v>
      </c>
      <c r="O263" s="15" t="s">
        <v>729</v>
      </c>
      <c r="P263" s="15">
        <v>10</v>
      </c>
      <c r="Q263" s="15">
        <v>25</v>
      </c>
      <c r="R263" s="60"/>
      <c r="S263" s="64"/>
      <c r="T263" s="64"/>
      <c r="U263" s="88" t="s">
        <v>731</v>
      </c>
      <c r="V263" s="64"/>
      <c r="W263" s="15" t="s">
        <v>14</v>
      </c>
      <c r="X263" s="15">
        <v>243857</v>
      </c>
      <c r="Y263" s="48" t="s">
        <v>780</v>
      </c>
    </row>
    <row r="264" spans="1:25">
      <c r="A264" s="15" t="s">
        <v>465</v>
      </c>
      <c r="B264" s="15">
        <v>39</v>
      </c>
      <c r="C264" s="15">
        <v>42</v>
      </c>
      <c r="D264" s="15">
        <v>3</v>
      </c>
      <c r="E264" s="46" t="s">
        <v>646</v>
      </c>
      <c r="F264" s="53" t="s">
        <v>480</v>
      </c>
      <c r="G264" s="86" t="s">
        <v>734</v>
      </c>
      <c r="H264" s="15" t="s">
        <v>729</v>
      </c>
      <c r="I264" s="15" t="s">
        <v>729</v>
      </c>
      <c r="J264" s="15">
        <v>1</v>
      </c>
      <c r="K264" s="15">
        <v>19</v>
      </c>
      <c r="L264" s="60">
        <v>2.87</v>
      </c>
      <c r="M264" s="15">
        <v>1</v>
      </c>
      <c r="N264" s="15">
        <v>4</v>
      </c>
      <c r="O264" s="15">
        <v>2</v>
      </c>
      <c r="P264" s="15" t="s">
        <v>730</v>
      </c>
      <c r="Q264" s="15">
        <v>25</v>
      </c>
      <c r="R264" s="60"/>
      <c r="S264" s="64"/>
      <c r="T264" s="64"/>
      <c r="U264" s="88" t="s">
        <v>731</v>
      </c>
      <c r="V264" s="64"/>
      <c r="W264" s="15" t="s">
        <v>14</v>
      </c>
      <c r="X264" s="15">
        <v>243857</v>
      </c>
      <c r="Y264" s="48" t="s">
        <v>780</v>
      </c>
    </row>
    <row r="265" spans="1:25">
      <c r="A265" s="15" t="s">
        <v>465</v>
      </c>
      <c r="B265" s="15">
        <v>42</v>
      </c>
      <c r="C265" s="15">
        <v>45</v>
      </c>
      <c r="D265" s="15">
        <v>3</v>
      </c>
      <c r="E265" s="46" t="s">
        <v>647</v>
      </c>
      <c r="F265" s="53" t="s">
        <v>480</v>
      </c>
      <c r="G265" s="86" t="s">
        <v>734</v>
      </c>
      <c r="H265" s="15" t="s">
        <v>729</v>
      </c>
      <c r="I265" s="15" t="s">
        <v>729</v>
      </c>
      <c r="J265" s="15" t="s">
        <v>736</v>
      </c>
      <c r="K265" s="15">
        <v>17</v>
      </c>
      <c r="L265" s="60">
        <v>2.15</v>
      </c>
      <c r="M265" s="15">
        <v>1</v>
      </c>
      <c r="N265" s="15">
        <v>2</v>
      </c>
      <c r="O265" s="15" t="s">
        <v>729</v>
      </c>
      <c r="P265" s="15" t="s">
        <v>730</v>
      </c>
      <c r="Q265" s="15">
        <v>24</v>
      </c>
      <c r="R265" s="60"/>
      <c r="S265" s="64"/>
      <c r="T265" s="64"/>
      <c r="U265" s="88" t="s">
        <v>731</v>
      </c>
      <c r="V265" s="64"/>
      <c r="W265" s="15" t="s">
        <v>14</v>
      </c>
      <c r="X265" s="15">
        <v>243857</v>
      </c>
      <c r="Y265" s="48" t="s">
        <v>780</v>
      </c>
    </row>
    <row r="266" spans="1:25">
      <c r="A266" s="15" t="s">
        <v>465</v>
      </c>
      <c r="B266" s="15">
        <v>45</v>
      </c>
      <c r="C266" s="15">
        <v>48</v>
      </c>
      <c r="D266" s="15">
        <v>3</v>
      </c>
      <c r="E266" s="46" t="s">
        <v>648</v>
      </c>
      <c r="F266" s="53" t="s">
        <v>480</v>
      </c>
      <c r="G266" s="86" t="s">
        <v>734</v>
      </c>
      <c r="H266" s="15" t="s">
        <v>729</v>
      </c>
      <c r="I266" s="15" t="s">
        <v>729</v>
      </c>
      <c r="J266" s="15">
        <v>1</v>
      </c>
      <c r="K266" s="15">
        <v>25</v>
      </c>
      <c r="L266" s="60">
        <v>2.0699999999999998</v>
      </c>
      <c r="M266" s="15">
        <v>3</v>
      </c>
      <c r="N266" s="15">
        <v>3</v>
      </c>
      <c r="O266" s="15">
        <v>3</v>
      </c>
      <c r="P266" s="15">
        <v>10</v>
      </c>
      <c r="Q266" s="15">
        <v>32</v>
      </c>
      <c r="R266" s="60"/>
      <c r="S266" s="64"/>
      <c r="T266" s="64"/>
      <c r="U266" s="88" t="s">
        <v>731</v>
      </c>
      <c r="V266" s="64"/>
      <c r="W266" s="15" t="s">
        <v>14</v>
      </c>
      <c r="X266" s="15">
        <v>243857</v>
      </c>
      <c r="Y266" s="48" t="s">
        <v>780</v>
      </c>
    </row>
    <row r="267" spans="1:25">
      <c r="A267" s="15" t="s">
        <v>465</v>
      </c>
      <c r="B267" s="15">
        <v>48</v>
      </c>
      <c r="C267" s="15">
        <v>51</v>
      </c>
      <c r="D267" s="15">
        <v>3</v>
      </c>
      <c r="E267" s="46" t="s">
        <v>649</v>
      </c>
      <c r="F267" s="53" t="s">
        <v>480</v>
      </c>
      <c r="G267" s="86" t="s">
        <v>734</v>
      </c>
      <c r="H267" s="15" t="s">
        <v>729</v>
      </c>
      <c r="I267" s="15" t="s">
        <v>729</v>
      </c>
      <c r="J267" s="15">
        <v>1</v>
      </c>
      <c r="K267" s="15">
        <v>51</v>
      </c>
      <c r="L267" s="60">
        <v>2.08</v>
      </c>
      <c r="M267" s="15">
        <v>2</v>
      </c>
      <c r="N267" s="15">
        <v>8</v>
      </c>
      <c r="O267" s="15">
        <v>2</v>
      </c>
      <c r="P267" s="15">
        <v>10</v>
      </c>
      <c r="Q267" s="15">
        <v>50</v>
      </c>
      <c r="R267" s="60"/>
      <c r="S267" s="64"/>
      <c r="T267" s="64"/>
      <c r="U267" s="88" t="s">
        <v>731</v>
      </c>
      <c r="V267" s="64"/>
      <c r="W267" s="15" t="s">
        <v>14</v>
      </c>
      <c r="X267" s="15">
        <v>243857</v>
      </c>
      <c r="Y267" s="48" t="s">
        <v>780</v>
      </c>
    </row>
    <row r="268" spans="1:25">
      <c r="A268" s="15" t="s">
        <v>465</v>
      </c>
      <c r="B268" s="15">
        <v>51</v>
      </c>
      <c r="C268" s="15">
        <v>54</v>
      </c>
      <c r="D268" s="15">
        <v>3</v>
      </c>
      <c r="E268" s="46" t="s">
        <v>650</v>
      </c>
      <c r="F268" s="53" t="s">
        <v>480</v>
      </c>
      <c r="G268" s="86">
        <v>0.2</v>
      </c>
      <c r="H268" s="15" t="s">
        <v>729</v>
      </c>
      <c r="I268" s="15" t="s">
        <v>729</v>
      </c>
      <c r="J268" s="15">
        <v>8</v>
      </c>
      <c r="K268" s="15">
        <v>47</v>
      </c>
      <c r="L268" s="60">
        <v>2.4</v>
      </c>
      <c r="M268" s="15">
        <v>1</v>
      </c>
      <c r="N268" s="15">
        <v>6</v>
      </c>
      <c r="O268" s="15">
        <v>2</v>
      </c>
      <c r="P268" s="15">
        <v>10</v>
      </c>
      <c r="Q268" s="15">
        <v>70</v>
      </c>
      <c r="R268" s="60"/>
      <c r="S268" s="64"/>
      <c r="T268" s="64"/>
      <c r="U268" s="88" t="s">
        <v>731</v>
      </c>
      <c r="V268" s="64"/>
      <c r="W268" s="15" t="s">
        <v>14</v>
      </c>
      <c r="X268" s="15">
        <v>243857</v>
      </c>
      <c r="Y268" s="48" t="s">
        <v>780</v>
      </c>
    </row>
    <row r="269" spans="1:25">
      <c r="A269" s="15" t="s">
        <v>465</v>
      </c>
      <c r="B269" s="15">
        <v>54</v>
      </c>
      <c r="C269" s="15">
        <v>57</v>
      </c>
      <c r="D269" s="15">
        <v>3</v>
      </c>
      <c r="E269" s="46" t="s">
        <v>651</v>
      </c>
      <c r="F269" s="53" t="s">
        <v>480</v>
      </c>
      <c r="G269" s="86" t="s">
        <v>734</v>
      </c>
      <c r="H269" s="15" t="s">
        <v>729</v>
      </c>
      <c r="I269" s="15" t="s">
        <v>729</v>
      </c>
      <c r="J269" s="15">
        <v>4</v>
      </c>
      <c r="K269" s="15">
        <v>17</v>
      </c>
      <c r="L269" s="60">
        <v>2</v>
      </c>
      <c r="M269" s="15">
        <v>1</v>
      </c>
      <c r="N269" s="15">
        <v>4</v>
      </c>
      <c r="O269" s="15" t="s">
        <v>729</v>
      </c>
      <c r="P269" s="15">
        <v>10</v>
      </c>
      <c r="Q269" s="15">
        <v>84</v>
      </c>
      <c r="R269" s="60"/>
      <c r="S269" s="64"/>
      <c r="T269" s="64"/>
      <c r="U269" s="88">
        <v>0.01</v>
      </c>
      <c r="V269" s="64"/>
      <c r="W269" s="15" t="s">
        <v>14</v>
      </c>
      <c r="X269" s="15">
        <v>243857</v>
      </c>
      <c r="Y269" s="48" t="s">
        <v>780</v>
      </c>
    </row>
    <row r="270" spans="1:25">
      <c r="A270" s="15" t="s">
        <v>465</v>
      </c>
      <c r="B270" s="15">
        <v>57</v>
      </c>
      <c r="C270" s="15">
        <v>60</v>
      </c>
      <c r="D270" s="15">
        <v>3</v>
      </c>
      <c r="E270" s="46" t="s">
        <v>652</v>
      </c>
      <c r="F270" s="53" t="s">
        <v>480</v>
      </c>
      <c r="G270" s="86" t="s">
        <v>734</v>
      </c>
      <c r="H270" s="15">
        <v>2</v>
      </c>
      <c r="I270" s="15" t="s">
        <v>729</v>
      </c>
      <c r="J270" s="15">
        <v>4</v>
      </c>
      <c r="K270" s="15">
        <v>15</v>
      </c>
      <c r="L270" s="60">
        <v>2.21</v>
      </c>
      <c r="M270" s="15">
        <v>1</v>
      </c>
      <c r="N270" s="15">
        <v>4</v>
      </c>
      <c r="O270" s="15">
        <v>2</v>
      </c>
      <c r="P270" s="15">
        <v>10</v>
      </c>
      <c r="Q270" s="15">
        <v>68</v>
      </c>
      <c r="R270" s="60"/>
      <c r="S270" s="64"/>
      <c r="T270" s="64"/>
      <c r="U270" s="88">
        <v>0.03</v>
      </c>
      <c r="V270" s="64"/>
      <c r="W270" s="15" t="s">
        <v>14</v>
      </c>
      <c r="X270" s="15">
        <v>243857</v>
      </c>
      <c r="Y270" s="48" t="s">
        <v>780</v>
      </c>
    </row>
    <row r="271" spans="1:25">
      <c r="A271" s="15" t="s">
        <v>465</v>
      </c>
      <c r="B271" s="15">
        <v>60</v>
      </c>
      <c r="C271" s="15">
        <v>63</v>
      </c>
      <c r="D271" s="15">
        <v>3</v>
      </c>
      <c r="E271" s="46" t="s">
        <v>653</v>
      </c>
      <c r="F271" s="53" t="s">
        <v>480</v>
      </c>
      <c r="G271" s="86">
        <v>0.3</v>
      </c>
      <c r="H271" s="15" t="s">
        <v>729</v>
      </c>
      <c r="I271" s="15" t="s">
        <v>729</v>
      </c>
      <c r="J271" s="15">
        <v>1</v>
      </c>
      <c r="K271" s="15">
        <v>26</v>
      </c>
      <c r="L271" s="60">
        <v>2.13</v>
      </c>
      <c r="M271" s="15">
        <v>1</v>
      </c>
      <c r="N271" s="15">
        <v>2</v>
      </c>
      <c r="O271" s="15">
        <v>2</v>
      </c>
      <c r="P271" s="15">
        <v>10</v>
      </c>
      <c r="Q271" s="15">
        <v>77</v>
      </c>
      <c r="R271" s="60"/>
      <c r="S271" s="64"/>
      <c r="T271" s="64"/>
      <c r="U271" s="88">
        <v>0.01</v>
      </c>
      <c r="V271" s="64"/>
      <c r="W271" s="15" t="s">
        <v>14</v>
      </c>
      <c r="X271" s="15">
        <v>243857</v>
      </c>
      <c r="Y271" s="48" t="s">
        <v>780</v>
      </c>
    </row>
    <row r="272" spans="1:25">
      <c r="A272" s="15" t="s">
        <v>465</v>
      </c>
      <c r="B272" s="15">
        <v>63</v>
      </c>
      <c r="C272" s="15">
        <v>66</v>
      </c>
      <c r="D272" s="15">
        <v>3</v>
      </c>
      <c r="E272" s="46" t="s">
        <v>654</v>
      </c>
      <c r="F272" s="53" t="s">
        <v>480</v>
      </c>
      <c r="G272" s="86" t="s">
        <v>734</v>
      </c>
      <c r="H272" s="15" t="s">
        <v>729</v>
      </c>
      <c r="I272" s="15" t="s">
        <v>729</v>
      </c>
      <c r="J272" s="15">
        <v>1</v>
      </c>
      <c r="K272" s="15">
        <v>13</v>
      </c>
      <c r="L272" s="60">
        <v>2.69</v>
      </c>
      <c r="M272" s="15" t="s">
        <v>736</v>
      </c>
      <c r="N272" s="15">
        <v>2</v>
      </c>
      <c r="O272" s="15">
        <v>2</v>
      </c>
      <c r="P272" s="15">
        <v>10</v>
      </c>
      <c r="Q272" s="15">
        <v>72</v>
      </c>
      <c r="R272" s="60"/>
      <c r="S272" s="64"/>
      <c r="T272" s="64"/>
      <c r="U272" s="88" t="s">
        <v>731</v>
      </c>
      <c r="V272" s="64"/>
      <c r="W272" s="15" t="s">
        <v>14</v>
      </c>
      <c r="X272" s="15">
        <v>243857</v>
      </c>
      <c r="Y272" s="48" t="s">
        <v>780</v>
      </c>
    </row>
    <row r="273" spans="1:25">
      <c r="A273" s="15" t="s">
        <v>465</v>
      </c>
      <c r="B273" s="15">
        <v>66</v>
      </c>
      <c r="C273" s="15">
        <v>69</v>
      </c>
      <c r="D273" s="15">
        <v>3</v>
      </c>
      <c r="E273" s="46" t="s">
        <v>655</v>
      </c>
      <c r="F273" s="53" t="s">
        <v>480</v>
      </c>
      <c r="G273" s="86" t="s">
        <v>734</v>
      </c>
      <c r="H273" s="15" t="s">
        <v>729</v>
      </c>
      <c r="I273" s="15" t="s">
        <v>729</v>
      </c>
      <c r="J273" s="15">
        <v>1</v>
      </c>
      <c r="K273" s="15">
        <v>14</v>
      </c>
      <c r="L273" s="60">
        <v>3.06</v>
      </c>
      <c r="M273" s="15">
        <v>1</v>
      </c>
      <c r="N273" s="15">
        <v>10</v>
      </c>
      <c r="O273" s="15">
        <v>2</v>
      </c>
      <c r="P273" s="15" t="s">
        <v>730</v>
      </c>
      <c r="Q273" s="15">
        <v>62</v>
      </c>
      <c r="R273" s="60"/>
      <c r="S273" s="64"/>
      <c r="T273" s="64"/>
      <c r="U273" s="88" t="s">
        <v>731</v>
      </c>
      <c r="V273" s="64"/>
      <c r="W273" s="15" t="s">
        <v>14</v>
      </c>
      <c r="X273" s="15">
        <v>243857</v>
      </c>
      <c r="Y273" s="48" t="s">
        <v>780</v>
      </c>
    </row>
    <row r="274" spans="1:25">
      <c r="A274" s="15" t="s">
        <v>465</v>
      </c>
      <c r="B274" s="15">
        <v>69</v>
      </c>
      <c r="C274" s="15">
        <v>72</v>
      </c>
      <c r="D274" s="15">
        <v>3</v>
      </c>
      <c r="E274" s="46" t="s">
        <v>656</v>
      </c>
      <c r="F274" s="53" t="s">
        <v>480</v>
      </c>
      <c r="G274" s="86">
        <v>0.2</v>
      </c>
      <c r="H274" s="15">
        <v>4</v>
      </c>
      <c r="I274" s="15" t="s">
        <v>729</v>
      </c>
      <c r="J274" s="15">
        <v>11</v>
      </c>
      <c r="K274" s="15">
        <v>93</v>
      </c>
      <c r="L274" s="60">
        <v>2.56</v>
      </c>
      <c r="M274" s="15">
        <v>2</v>
      </c>
      <c r="N274" s="15">
        <v>11</v>
      </c>
      <c r="O274" s="15" t="s">
        <v>729</v>
      </c>
      <c r="P274" s="15" t="s">
        <v>730</v>
      </c>
      <c r="Q274" s="15">
        <v>60</v>
      </c>
      <c r="R274" s="60"/>
      <c r="S274" s="64"/>
      <c r="T274" s="64"/>
      <c r="U274" s="88">
        <v>0.02</v>
      </c>
      <c r="V274" s="64"/>
      <c r="W274" s="15" t="s">
        <v>14</v>
      </c>
      <c r="X274" s="15">
        <v>243857</v>
      </c>
      <c r="Y274" s="48" t="s">
        <v>780</v>
      </c>
    </row>
    <row r="275" spans="1:25">
      <c r="A275" s="15" t="s">
        <v>465</v>
      </c>
      <c r="B275" s="15">
        <v>72</v>
      </c>
      <c r="C275" s="15">
        <v>73</v>
      </c>
      <c r="D275" s="15">
        <v>1</v>
      </c>
      <c r="E275" s="15">
        <v>4827</v>
      </c>
      <c r="F275" s="53" t="s">
        <v>540</v>
      </c>
      <c r="G275" s="86">
        <v>0.7</v>
      </c>
      <c r="H275" s="15" t="s">
        <v>729</v>
      </c>
      <c r="I275" s="15">
        <v>13</v>
      </c>
      <c r="J275" s="15">
        <v>74</v>
      </c>
      <c r="K275" s="15">
        <v>506</v>
      </c>
      <c r="L275" s="60">
        <v>2.93</v>
      </c>
      <c r="M275" s="15">
        <v>3</v>
      </c>
      <c r="N275" s="15">
        <v>50</v>
      </c>
      <c r="O275" s="15">
        <v>2</v>
      </c>
      <c r="P275" s="15">
        <v>10</v>
      </c>
      <c r="Q275" s="15">
        <v>66</v>
      </c>
      <c r="R275" s="60"/>
      <c r="S275" s="64"/>
      <c r="T275" s="64"/>
      <c r="U275" s="88">
        <v>0.06</v>
      </c>
      <c r="V275" s="64"/>
      <c r="W275" s="15" t="s">
        <v>14</v>
      </c>
      <c r="X275" s="15">
        <v>243858</v>
      </c>
      <c r="Y275" s="48" t="s">
        <v>787</v>
      </c>
    </row>
    <row r="276" spans="1:25">
      <c r="A276" s="15" t="s">
        <v>465</v>
      </c>
      <c r="B276" s="15">
        <v>73</v>
      </c>
      <c r="C276" s="15">
        <v>74</v>
      </c>
      <c r="D276" s="15">
        <v>1</v>
      </c>
      <c r="E276" s="15">
        <v>4828</v>
      </c>
      <c r="F276" s="53" t="s">
        <v>540</v>
      </c>
      <c r="G276" s="86">
        <v>0.5</v>
      </c>
      <c r="H276" s="15">
        <v>5</v>
      </c>
      <c r="I276" s="15">
        <v>53</v>
      </c>
      <c r="J276" s="15">
        <v>43</v>
      </c>
      <c r="K276" s="15">
        <v>1050</v>
      </c>
      <c r="L276" s="60">
        <v>7.18</v>
      </c>
      <c r="M276" s="15">
        <v>17</v>
      </c>
      <c r="N276" s="15">
        <v>67</v>
      </c>
      <c r="O276" s="15">
        <v>2</v>
      </c>
      <c r="P276" s="15" t="s">
        <v>730</v>
      </c>
      <c r="Q276" s="15">
        <v>292</v>
      </c>
      <c r="R276" s="60"/>
      <c r="S276" s="64"/>
      <c r="T276" s="64"/>
      <c r="U276" s="88">
        <v>0.06</v>
      </c>
      <c r="V276" s="64"/>
      <c r="W276" s="15" t="s">
        <v>14</v>
      </c>
      <c r="X276" s="15">
        <v>243858</v>
      </c>
      <c r="Y276" s="48" t="s">
        <v>787</v>
      </c>
    </row>
    <row r="277" spans="1:25">
      <c r="A277" s="15" t="s">
        <v>465</v>
      </c>
      <c r="B277" s="15">
        <v>74</v>
      </c>
      <c r="C277" s="15">
        <v>75</v>
      </c>
      <c r="D277" s="15">
        <v>1</v>
      </c>
      <c r="E277" s="15">
        <v>4829</v>
      </c>
      <c r="F277" s="53" t="s">
        <v>540</v>
      </c>
      <c r="G277" s="86">
        <v>0.7</v>
      </c>
      <c r="H277" s="15">
        <v>27</v>
      </c>
      <c r="I277" s="15">
        <v>454</v>
      </c>
      <c r="J277" s="15">
        <v>89</v>
      </c>
      <c r="K277" s="15">
        <v>2610</v>
      </c>
      <c r="L277" s="60">
        <v>20.7</v>
      </c>
      <c r="M277" s="15">
        <v>69</v>
      </c>
      <c r="N277" s="15">
        <v>333</v>
      </c>
      <c r="O277" s="15">
        <v>2</v>
      </c>
      <c r="P277" s="15">
        <v>10</v>
      </c>
      <c r="Q277" s="15">
        <v>404</v>
      </c>
      <c r="R277" s="60"/>
      <c r="S277" s="64"/>
      <c r="T277" s="64"/>
      <c r="U277" s="88">
        <v>0.23</v>
      </c>
      <c r="V277" s="64"/>
      <c r="W277" s="15" t="s">
        <v>14</v>
      </c>
      <c r="X277" s="15">
        <v>243858</v>
      </c>
      <c r="Y277" s="48" t="s">
        <v>787</v>
      </c>
    </row>
    <row r="278" spans="1:25">
      <c r="A278" s="15" t="s">
        <v>465</v>
      </c>
      <c r="B278" s="15">
        <v>75</v>
      </c>
      <c r="C278" s="15">
        <v>76</v>
      </c>
      <c r="D278" s="15">
        <v>1</v>
      </c>
      <c r="E278" s="15">
        <v>4830</v>
      </c>
      <c r="F278" s="53" t="s">
        <v>540</v>
      </c>
      <c r="G278" s="86">
        <v>0.7</v>
      </c>
      <c r="H278" s="15">
        <v>16</v>
      </c>
      <c r="I278" s="15">
        <v>608</v>
      </c>
      <c r="J278" s="15">
        <v>73</v>
      </c>
      <c r="K278" s="15">
        <v>2080</v>
      </c>
      <c r="L278" s="60">
        <v>21.2</v>
      </c>
      <c r="M278" s="15">
        <v>37</v>
      </c>
      <c r="N278" s="15">
        <v>194</v>
      </c>
      <c r="O278" s="15">
        <v>3</v>
      </c>
      <c r="P278" s="15">
        <v>10</v>
      </c>
      <c r="Q278" s="15">
        <v>375</v>
      </c>
      <c r="R278" s="60"/>
      <c r="S278" s="64"/>
      <c r="T278" s="64"/>
      <c r="U278" s="88">
        <v>0.2</v>
      </c>
      <c r="V278" s="64"/>
      <c r="W278" s="15" t="s">
        <v>14</v>
      </c>
      <c r="X278" s="15">
        <v>243858</v>
      </c>
      <c r="Y278" s="48" t="s">
        <v>787</v>
      </c>
    </row>
    <row r="279" spans="1:25">
      <c r="A279" s="15" t="s">
        <v>465</v>
      </c>
      <c r="B279" s="15">
        <v>76</v>
      </c>
      <c r="C279" s="15">
        <v>77</v>
      </c>
      <c r="D279" s="15">
        <v>1</v>
      </c>
      <c r="E279" s="15">
        <v>4831</v>
      </c>
      <c r="F279" s="53" t="s">
        <v>540</v>
      </c>
      <c r="G279" s="86">
        <v>1.4</v>
      </c>
      <c r="H279" s="15">
        <v>49</v>
      </c>
      <c r="I279" s="15">
        <v>263</v>
      </c>
      <c r="J279" s="15">
        <v>91</v>
      </c>
      <c r="K279" s="15">
        <v>3210</v>
      </c>
      <c r="L279" s="60">
        <v>22.9</v>
      </c>
      <c r="M279" s="15">
        <v>37</v>
      </c>
      <c r="N279" s="15">
        <v>241</v>
      </c>
      <c r="O279" s="15">
        <v>5</v>
      </c>
      <c r="P279" s="15">
        <v>10</v>
      </c>
      <c r="Q279" s="15">
        <v>883</v>
      </c>
      <c r="R279" s="60"/>
      <c r="S279" s="64"/>
      <c r="T279" s="64"/>
      <c r="U279" s="88">
        <v>1.47</v>
      </c>
      <c r="V279" s="64"/>
      <c r="W279" s="15" t="s">
        <v>14</v>
      </c>
      <c r="X279" s="15">
        <v>243858</v>
      </c>
      <c r="Y279" s="48" t="s">
        <v>787</v>
      </c>
    </row>
    <row r="280" spans="1:25">
      <c r="A280" s="15" t="s">
        <v>465</v>
      </c>
      <c r="B280" s="15">
        <v>77</v>
      </c>
      <c r="C280" s="15">
        <v>78</v>
      </c>
      <c r="D280" s="15">
        <v>1</v>
      </c>
      <c r="E280" s="15">
        <v>4832</v>
      </c>
      <c r="F280" s="53" t="s">
        <v>540</v>
      </c>
      <c r="G280" s="86">
        <v>0.2</v>
      </c>
      <c r="H280" s="15">
        <v>2</v>
      </c>
      <c r="I280" s="15">
        <v>21</v>
      </c>
      <c r="J280" s="15">
        <v>40</v>
      </c>
      <c r="K280" s="15">
        <v>977</v>
      </c>
      <c r="L280" s="60">
        <v>6.37</v>
      </c>
      <c r="M280" s="15">
        <v>4</v>
      </c>
      <c r="N280" s="15">
        <v>12</v>
      </c>
      <c r="O280" s="15" t="s">
        <v>729</v>
      </c>
      <c r="P280" s="15" t="s">
        <v>730</v>
      </c>
      <c r="Q280" s="15">
        <v>582</v>
      </c>
      <c r="R280" s="60"/>
      <c r="S280" s="64"/>
      <c r="T280" s="64"/>
      <c r="U280" s="88">
        <v>0.04</v>
      </c>
      <c r="V280" s="64"/>
      <c r="W280" s="15" t="s">
        <v>14</v>
      </c>
      <c r="X280" s="15">
        <v>243858</v>
      </c>
      <c r="Y280" s="48" t="s">
        <v>787</v>
      </c>
    </row>
    <row r="281" spans="1:25">
      <c r="A281" s="15" t="s">
        <v>465</v>
      </c>
      <c r="B281" s="15">
        <v>78</v>
      </c>
      <c r="C281" s="15">
        <v>79</v>
      </c>
      <c r="D281" s="15">
        <v>1</v>
      </c>
      <c r="E281" s="15">
        <v>4833</v>
      </c>
      <c r="F281" s="53" t="s">
        <v>540</v>
      </c>
      <c r="G281" s="86">
        <v>0.3</v>
      </c>
      <c r="H281" s="15" t="s">
        <v>729</v>
      </c>
      <c r="I281" s="15">
        <v>23</v>
      </c>
      <c r="J281" s="15">
        <v>42</v>
      </c>
      <c r="K281" s="15">
        <v>828</v>
      </c>
      <c r="L281" s="60">
        <v>5.55</v>
      </c>
      <c r="M281" s="15">
        <v>5</v>
      </c>
      <c r="N281" s="15">
        <v>12</v>
      </c>
      <c r="O281" s="15" t="s">
        <v>729</v>
      </c>
      <c r="P281" s="15" t="s">
        <v>730</v>
      </c>
      <c r="Q281" s="15">
        <v>547</v>
      </c>
      <c r="R281" s="60"/>
      <c r="S281" s="64"/>
      <c r="T281" s="64"/>
      <c r="U281" s="88">
        <v>0.06</v>
      </c>
      <c r="V281" s="64"/>
      <c r="W281" s="15" t="s">
        <v>14</v>
      </c>
      <c r="X281" s="15">
        <v>243858</v>
      </c>
      <c r="Y281" s="48" t="s">
        <v>787</v>
      </c>
    </row>
    <row r="282" spans="1:25">
      <c r="A282" s="15" t="s">
        <v>465</v>
      </c>
      <c r="B282" s="15">
        <v>79</v>
      </c>
      <c r="C282" s="15">
        <v>80</v>
      </c>
      <c r="D282" s="15">
        <v>1</v>
      </c>
      <c r="E282" s="15">
        <v>4834</v>
      </c>
      <c r="F282" s="53" t="s">
        <v>540</v>
      </c>
      <c r="G282" s="86">
        <v>0.5</v>
      </c>
      <c r="H282" s="15">
        <v>2</v>
      </c>
      <c r="I282" s="15">
        <v>4</v>
      </c>
      <c r="J282" s="15">
        <v>45</v>
      </c>
      <c r="K282" s="15">
        <v>643</v>
      </c>
      <c r="L282" s="60">
        <v>3.61</v>
      </c>
      <c r="M282" s="15">
        <v>3</v>
      </c>
      <c r="N282" s="15" t="s">
        <v>729</v>
      </c>
      <c r="O282" s="15">
        <v>2</v>
      </c>
      <c r="P282" s="15" t="s">
        <v>730</v>
      </c>
      <c r="Q282" s="15">
        <v>301</v>
      </c>
      <c r="R282" s="60"/>
      <c r="S282" s="64"/>
      <c r="T282" s="64"/>
      <c r="U282" s="88">
        <v>0.03</v>
      </c>
      <c r="V282" s="64"/>
      <c r="W282" s="15" t="s">
        <v>14</v>
      </c>
      <c r="X282" s="15">
        <v>243858</v>
      </c>
      <c r="Y282" s="48" t="s">
        <v>787</v>
      </c>
    </row>
    <row r="283" spans="1:25">
      <c r="A283" s="15" t="s">
        <v>465</v>
      </c>
      <c r="B283" s="15">
        <v>80</v>
      </c>
      <c r="C283" s="15">
        <v>81</v>
      </c>
      <c r="D283" s="15">
        <v>1</v>
      </c>
      <c r="E283" s="15">
        <v>4835</v>
      </c>
      <c r="F283" s="53" t="s">
        <v>540</v>
      </c>
      <c r="G283" s="86">
        <v>0.6</v>
      </c>
      <c r="H283" s="15" t="s">
        <v>729</v>
      </c>
      <c r="I283" s="15">
        <v>7</v>
      </c>
      <c r="J283" s="15">
        <v>97</v>
      </c>
      <c r="K283" s="15">
        <v>962</v>
      </c>
      <c r="L283" s="60">
        <v>4.74</v>
      </c>
      <c r="M283" s="15">
        <v>4</v>
      </c>
      <c r="N283" s="15">
        <v>7</v>
      </c>
      <c r="O283" s="15" t="s">
        <v>729</v>
      </c>
      <c r="P283" s="15">
        <v>10</v>
      </c>
      <c r="Q283" s="15">
        <v>286</v>
      </c>
      <c r="R283" s="60"/>
      <c r="S283" s="64"/>
      <c r="T283" s="64"/>
      <c r="U283" s="88">
        <v>0.03</v>
      </c>
      <c r="V283" s="64"/>
      <c r="W283" s="15" t="s">
        <v>14</v>
      </c>
      <c r="X283" s="15">
        <v>243858</v>
      </c>
      <c r="Y283" s="48" t="s">
        <v>787</v>
      </c>
    </row>
    <row r="284" spans="1:25">
      <c r="A284" s="15" t="s">
        <v>465</v>
      </c>
      <c r="B284" s="15">
        <v>81</v>
      </c>
      <c r="C284" s="15">
        <v>84</v>
      </c>
      <c r="D284" s="15">
        <v>3</v>
      </c>
      <c r="E284" s="46" t="s">
        <v>657</v>
      </c>
      <c r="F284" s="53" t="s">
        <v>480</v>
      </c>
      <c r="G284" s="86">
        <v>0.6</v>
      </c>
      <c r="H284" s="15">
        <v>6</v>
      </c>
      <c r="I284" s="15">
        <v>137</v>
      </c>
      <c r="J284" s="15">
        <v>229</v>
      </c>
      <c r="K284" s="15">
        <v>1570</v>
      </c>
      <c r="L284" s="60">
        <v>13.75</v>
      </c>
      <c r="M284" s="15">
        <v>16</v>
      </c>
      <c r="N284" s="15">
        <v>73</v>
      </c>
      <c r="O284" s="15" t="s">
        <v>729</v>
      </c>
      <c r="P284" s="15">
        <v>20</v>
      </c>
      <c r="Q284" s="15">
        <v>443</v>
      </c>
      <c r="R284" s="60"/>
      <c r="S284" s="64"/>
      <c r="T284" s="64"/>
      <c r="U284" s="88">
        <v>0.19</v>
      </c>
      <c r="V284" s="64"/>
      <c r="W284" s="15" t="s">
        <v>14</v>
      </c>
      <c r="X284" s="15">
        <v>243857</v>
      </c>
      <c r="Y284" s="48" t="s">
        <v>780</v>
      </c>
    </row>
    <row r="285" spans="1:25">
      <c r="A285" s="15" t="s">
        <v>465</v>
      </c>
      <c r="B285" s="15">
        <v>84</v>
      </c>
      <c r="C285" s="15">
        <v>87</v>
      </c>
      <c r="D285" s="15">
        <v>3</v>
      </c>
      <c r="E285" s="46" t="s">
        <v>658</v>
      </c>
      <c r="F285" s="53" t="s">
        <v>480</v>
      </c>
      <c r="G285" s="86">
        <v>0.3</v>
      </c>
      <c r="H285" s="15">
        <v>4</v>
      </c>
      <c r="I285" s="15">
        <v>11</v>
      </c>
      <c r="J285" s="15">
        <v>153</v>
      </c>
      <c r="K285" s="15">
        <v>870</v>
      </c>
      <c r="L285" s="60">
        <v>9.5299999999999994</v>
      </c>
      <c r="M285" s="15">
        <v>20</v>
      </c>
      <c r="N285" s="15">
        <v>9</v>
      </c>
      <c r="O285" s="15" t="s">
        <v>729</v>
      </c>
      <c r="P285" s="15">
        <v>20</v>
      </c>
      <c r="Q285" s="15">
        <v>456</v>
      </c>
      <c r="R285" s="60"/>
      <c r="S285" s="64"/>
      <c r="T285" s="64"/>
      <c r="U285" s="88">
        <v>0.32</v>
      </c>
      <c r="V285" s="64"/>
      <c r="W285" s="15" t="s">
        <v>14</v>
      </c>
      <c r="X285" s="15">
        <v>243857</v>
      </c>
      <c r="Y285" s="48" t="s">
        <v>780</v>
      </c>
    </row>
    <row r="286" spans="1:25">
      <c r="A286" s="15" t="s">
        <v>465</v>
      </c>
      <c r="B286" s="15">
        <v>87</v>
      </c>
      <c r="C286" s="15">
        <v>90</v>
      </c>
      <c r="D286" s="15">
        <v>3</v>
      </c>
      <c r="E286" s="46" t="s">
        <v>659</v>
      </c>
      <c r="F286" s="53" t="s">
        <v>480</v>
      </c>
      <c r="G286" s="86">
        <v>0.3</v>
      </c>
      <c r="H286" s="15">
        <v>3</v>
      </c>
      <c r="I286" s="15">
        <v>5</v>
      </c>
      <c r="J286" s="15">
        <v>138</v>
      </c>
      <c r="K286" s="15">
        <v>860</v>
      </c>
      <c r="L286" s="60">
        <v>7.01</v>
      </c>
      <c r="M286" s="15">
        <v>12</v>
      </c>
      <c r="N286" s="15">
        <v>6</v>
      </c>
      <c r="O286" s="15" t="s">
        <v>729</v>
      </c>
      <c r="P286" s="15">
        <v>10</v>
      </c>
      <c r="Q286" s="15">
        <v>419</v>
      </c>
      <c r="R286" s="60"/>
      <c r="S286" s="64"/>
      <c r="T286" s="64"/>
      <c r="U286" s="88">
        <v>7.0000000000000007E-2</v>
      </c>
      <c r="V286" s="64"/>
      <c r="W286" s="15" t="s">
        <v>14</v>
      </c>
      <c r="X286" s="15">
        <v>243857</v>
      </c>
      <c r="Y286" s="48" t="s">
        <v>780</v>
      </c>
    </row>
    <row r="287" spans="1:25" ht="15.75" thickBot="1">
      <c r="A287" s="35" t="s">
        <v>465</v>
      </c>
      <c r="B287" s="35">
        <v>90</v>
      </c>
      <c r="C287" s="35">
        <v>91</v>
      </c>
      <c r="D287" s="35">
        <v>1</v>
      </c>
      <c r="E287" s="35">
        <v>4845</v>
      </c>
      <c r="F287" s="74" t="s">
        <v>540</v>
      </c>
      <c r="G287" s="90">
        <v>0.5</v>
      </c>
      <c r="H287" s="35">
        <v>3</v>
      </c>
      <c r="I287" s="35">
        <v>13</v>
      </c>
      <c r="J287" s="35">
        <v>106</v>
      </c>
      <c r="K287" s="35">
        <v>1150</v>
      </c>
      <c r="L287" s="63">
        <v>14.6</v>
      </c>
      <c r="M287" s="35">
        <v>12</v>
      </c>
      <c r="N287" s="35">
        <v>98</v>
      </c>
      <c r="O287" s="35" t="s">
        <v>729</v>
      </c>
      <c r="P287" s="35">
        <v>10</v>
      </c>
      <c r="Q287" s="35">
        <v>1020</v>
      </c>
      <c r="R287" s="63"/>
      <c r="S287" s="65"/>
      <c r="T287" s="65"/>
      <c r="U287" s="92">
        <v>0.03</v>
      </c>
      <c r="V287" s="65"/>
      <c r="W287" s="35" t="s">
        <v>14</v>
      </c>
      <c r="X287" s="35">
        <v>243858</v>
      </c>
      <c r="Y287" s="50" t="s">
        <v>787</v>
      </c>
    </row>
    <row r="288" spans="1:25">
      <c r="A288" s="11" t="s">
        <v>465</v>
      </c>
      <c r="B288" s="11">
        <v>91</v>
      </c>
      <c r="C288" s="11">
        <v>92</v>
      </c>
      <c r="D288" s="11">
        <v>1</v>
      </c>
      <c r="E288" s="11">
        <v>4846</v>
      </c>
      <c r="F288" s="52" t="s">
        <v>540</v>
      </c>
      <c r="G288" s="93">
        <v>1.2</v>
      </c>
      <c r="H288" s="11">
        <v>5</v>
      </c>
      <c r="I288" s="11">
        <v>62</v>
      </c>
      <c r="J288" s="11">
        <v>139</v>
      </c>
      <c r="K288" s="11">
        <v>1450</v>
      </c>
      <c r="L288" s="94">
        <v>15</v>
      </c>
      <c r="M288" s="11">
        <v>15</v>
      </c>
      <c r="N288" s="11">
        <v>513</v>
      </c>
      <c r="O288" s="11">
        <v>2</v>
      </c>
      <c r="P288" s="11">
        <v>10</v>
      </c>
      <c r="Q288" s="11">
        <v>785</v>
      </c>
      <c r="R288" s="94"/>
      <c r="S288" s="68"/>
      <c r="T288" s="68"/>
      <c r="U288" s="96">
        <v>0.06</v>
      </c>
      <c r="V288" s="68"/>
      <c r="W288" s="11" t="s">
        <v>14</v>
      </c>
      <c r="X288" s="11">
        <v>243858</v>
      </c>
      <c r="Y288" s="97" t="s">
        <v>787</v>
      </c>
    </row>
    <row r="289" spans="1:25">
      <c r="A289" s="15" t="s">
        <v>465</v>
      </c>
      <c r="B289" s="15">
        <v>92</v>
      </c>
      <c r="C289" s="15">
        <v>93</v>
      </c>
      <c r="D289" s="15">
        <v>1</v>
      </c>
      <c r="E289" s="15">
        <v>4847</v>
      </c>
      <c r="F289" s="53" t="s">
        <v>540</v>
      </c>
      <c r="G289" s="86">
        <v>0.7</v>
      </c>
      <c r="H289" s="15">
        <v>3</v>
      </c>
      <c r="I289" s="15">
        <v>26</v>
      </c>
      <c r="J289" s="15">
        <v>117</v>
      </c>
      <c r="K289" s="15">
        <v>1490</v>
      </c>
      <c r="L289" s="60">
        <v>15.6</v>
      </c>
      <c r="M289" s="15">
        <v>10</v>
      </c>
      <c r="N289" s="15">
        <v>1650</v>
      </c>
      <c r="O289" s="15" t="s">
        <v>729</v>
      </c>
      <c r="P289" s="15">
        <v>10</v>
      </c>
      <c r="Q289" s="15">
        <v>779</v>
      </c>
      <c r="R289" s="60"/>
      <c r="S289" s="64"/>
      <c r="T289" s="64"/>
      <c r="U289" s="88">
        <v>0.04</v>
      </c>
      <c r="V289" s="64"/>
      <c r="W289" s="15" t="s">
        <v>14</v>
      </c>
      <c r="X289" s="15">
        <v>243858</v>
      </c>
      <c r="Y289" s="48" t="s">
        <v>787</v>
      </c>
    </row>
    <row r="290" spans="1:25">
      <c r="A290" s="15" t="s">
        <v>465</v>
      </c>
      <c r="B290" s="15">
        <v>93</v>
      </c>
      <c r="C290" s="15">
        <v>94</v>
      </c>
      <c r="D290" s="15">
        <v>1</v>
      </c>
      <c r="E290" s="15">
        <v>4848</v>
      </c>
      <c r="F290" s="53" t="s">
        <v>540</v>
      </c>
      <c r="G290" s="86">
        <v>0.9</v>
      </c>
      <c r="H290" s="15">
        <v>4</v>
      </c>
      <c r="I290" s="15">
        <v>268</v>
      </c>
      <c r="J290" s="15">
        <v>330</v>
      </c>
      <c r="K290" s="15">
        <v>2660</v>
      </c>
      <c r="L290" s="60">
        <v>16.899999999999999</v>
      </c>
      <c r="M290" s="15">
        <v>18</v>
      </c>
      <c r="N290" s="15">
        <v>2710</v>
      </c>
      <c r="O290" s="15">
        <v>4</v>
      </c>
      <c r="P290" s="15">
        <v>20</v>
      </c>
      <c r="Q290" s="15">
        <v>1200</v>
      </c>
      <c r="R290" s="60"/>
      <c r="S290" s="64"/>
      <c r="T290" s="64"/>
      <c r="U290" s="88">
        <v>0.09</v>
      </c>
      <c r="V290" s="64"/>
      <c r="W290" s="15" t="s">
        <v>14</v>
      </c>
      <c r="X290" s="15">
        <v>243858</v>
      </c>
      <c r="Y290" s="48" t="s">
        <v>787</v>
      </c>
    </row>
    <row r="291" spans="1:25">
      <c r="A291" s="15" t="s">
        <v>465</v>
      </c>
      <c r="B291" s="15">
        <v>94</v>
      </c>
      <c r="C291" s="15">
        <v>95</v>
      </c>
      <c r="D291" s="15">
        <v>1</v>
      </c>
      <c r="E291" s="15">
        <v>4849</v>
      </c>
      <c r="F291" s="53" t="s">
        <v>540</v>
      </c>
      <c r="G291" s="86">
        <v>0.8</v>
      </c>
      <c r="H291" s="15">
        <v>6</v>
      </c>
      <c r="I291" s="15">
        <v>320</v>
      </c>
      <c r="J291" s="15">
        <v>297</v>
      </c>
      <c r="K291" s="15">
        <v>3830</v>
      </c>
      <c r="L291" s="60">
        <v>18.399999999999999</v>
      </c>
      <c r="M291" s="15">
        <v>23</v>
      </c>
      <c r="N291" s="15">
        <v>3130</v>
      </c>
      <c r="O291" s="15" t="s">
        <v>729</v>
      </c>
      <c r="P291" s="15">
        <v>50</v>
      </c>
      <c r="Q291" s="15">
        <v>1270</v>
      </c>
      <c r="R291" s="60"/>
      <c r="S291" s="64"/>
      <c r="T291" s="64"/>
      <c r="U291" s="88">
        <v>0.18</v>
      </c>
      <c r="V291" s="64"/>
      <c r="W291" s="15" t="s">
        <v>14</v>
      </c>
      <c r="X291" s="15">
        <v>243858</v>
      </c>
      <c r="Y291" s="48" t="s">
        <v>787</v>
      </c>
    </row>
    <row r="292" spans="1:25">
      <c r="A292" s="15" t="s">
        <v>465</v>
      </c>
      <c r="B292" s="15">
        <v>95</v>
      </c>
      <c r="C292" s="15">
        <v>96</v>
      </c>
      <c r="D292" s="15">
        <v>1</v>
      </c>
      <c r="E292" s="15">
        <v>4850</v>
      </c>
      <c r="F292" s="53" t="s">
        <v>540</v>
      </c>
      <c r="G292" s="86">
        <v>1.1000000000000001</v>
      </c>
      <c r="H292" s="15">
        <v>10</v>
      </c>
      <c r="I292" s="15">
        <v>331</v>
      </c>
      <c r="J292" s="15">
        <v>269</v>
      </c>
      <c r="K292" s="15">
        <v>6170</v>
      </c>
      <c r="L292" s="60">
        <v>24.1</v>
      </c>
      <c r="M292" s="15">
        <v>34</v>
      </c>
      <c r="N292" s="15">
        <v>4820</v>
      </c>
      <c r="O292" s="15">
        <v>5</v>
      </c>
      <c r="P292" s="15">
        <v>120</v>
      </c>
      <c r="Q292" s="15">
        <v>2180</v>
      </c>
      <c r="R292" s="60"/>
      <c r="S292" s="64"/>
      <c r="T292" s="64"/>
      <c r="U292" s="88">
        <v>0.21</v>
      </c>
      <c r="V292" s="64"/>
      <c r="W292" s="15" t="s">
        <v>14</v>
      </c>
      <c r="X292" s="15">
        <v>243858</v>
      </c>
      <c r="Y292" s="48" t="s">
        <v>787</v>
      </c>
    </row>
    <row r="293" spans="1:25">
      <c r="A293" s="15" t="s">
        <v>465</v>
      </c>
      <c r="B293" s="15">
        <v>96</v>
      </c>
      <c r="C293" s="15">
        <v>97</v>
      </c>
      <c r="D293" s="15">
        <v>1</v>
      </c>
      <c r="E293" s="15">
        <v>4851</v>
      </c>
      <c r="F293" s="53" t="s">
        <v>540</v>
      </c>
      <c r="G293" s="86">
        <v>1.1000000000000001</v>
      </c>
      <c r="H293" s="15">
        <v>7</v>
      </c>
      <c r="I293" s="15">
        <v>734</v>
      </c>
      <c r="J293" s="15">
        <v>246</v>
      </c>
      <c r="K293" s="15">
        <v>5700</v>
      </c>
      <c r="L293" s="60">
        <v>23.9</v>
      </c>
      <c r="M293" s="15">
        <v>34</v>
      </c>
      <c r="N293" s="15">
        <v>5130</v>
      </c>
      <c r="O293" s="15">
        <v>4</v>
      </c>
      <c r="P293" s="15">
        <v>90</v>
      </c>
      <c r="Q293" s="15">
        <v>2090</v>
      </c>
      <c r="R293" s="60"/>
      <c r="S293" s="64"/>
      <c r="T293" s="64"/>
      <c r="U293" s="88">
        <v>0.14000000000000001</v>
      </c>
      <c r="V293" s="64"/>
      <c r="W293" s="15" t="s">
        <v>14</v>
      </c>
      <c r="X293" s="15">
        <v>243858</v>
      </c>
      <c r="Y293" s="48" t="s">
        <v>787</v>
      </c>
    </row>
    <row r="294" spans="1:25">
      <c r="A294" s="15" t="s">
        <v>465</v>
      </c>
      <c r="B294" s="15">
        <v>97</v>
      </c>
      <c r="C294" s="15">
        <v>98</v>
      </c>
      <c r="D294" s="15">
        <v>1</v>
      </c>
      <c r="E294" s="15">
        <v>4852</v>
      </c>
      <c r="F294" s="53" t="s">
        <v>540</v>
      </c>
      <c r="G294" s="86">
        <v>3.2</v>
      </c>
      <c r="H294" s="15">
        <v>6</v>
      </c>
      <c r="I294" s="15">
        <v>408</v>
      </c>
      <c r="J294" s="15">
        <v>207</v>
      </c>
      <c r="K294" s="15">
        <v>4370</v>
      </c>
      <c r="L294" s="60">
        <v>22</v>
      </c>
      <c r="M294" s="15">
        <v>26</v>
      </c>
      <c r="N294" s="15">
        <v>3110</v>
      </c>
      <c r="O294" s="15" t="s">
        <v>729</v>
      </c>
      <c r="P294" s="15">
        <v>60</v>
      </c>
      <c r="Q294" s="15">
        <v>1920</v>
      </c>
      <c r="R294" s="60"/>
      <c r="S294" s="64"/>
      <c r="T294" s="64"/>
      <c r="U294" s="88">
        <v>0.13</v>
      </c>
      <c r="V294" s="64"/>
      <c r="W294" s="15" t="s">
        <v>14</v>
      </c>
      <c r="X294" s="15">
        <v>243858</v>
      </c>
      <c r="Y294" s="48" t="s">
        <v>787</v>
      </c>
    </row>
    <row r="295" spans="1:25">
      <c r="A295" s="15" t="s">
        <v>465</v>
      </c>
      <c r="B295" s="15">
        <v>98</v>
      </c>
      <c r="C295" s="15">
        <v>99</v>
      </c>
      <c r="D295" s="15">
        <v>1</v>
      </c>
      <c r="E295" s="15">
        <v>4853</v>
      </c>
      <c r="F295" s="53" t="s">
        <v>540</v>
      </c>
      <c r="G295" s="86">
        <v>6.5</v>
      </c>
      <c r="H295" s="15">
        <v>18</v>
      </c>
      <c r="I295" s="15">
        <v>278</v>
      </c>
      <c r="J295" s="15">
        <v>80</v>
      </c>
      <c r="K295" s="15">
        <v>3080</v>
      </c>
      <c r="L295" s="60">
        <v>15</v>
      </c>
      <c r="M295" s="15">
        <v>31</v>
      </c>
      <c r="N295" s="15">
        <v>2570</v>
      </c>
      <c r="O295" s="15">
        <v>7</v>
      </c>
      <c r="P295" s="15">
        <v>30</v>
      </c>
      <c r="Q295" s="15">
        <v>1080</v>
      </c>
      <c r="R295" s="60"/>
      <c r="S295" s="64"/>
      <c r="T295" s="64"/>
      <c r="U295" s="88">
        <v>0.16</v>
      </c>
      <c r="V295" s="64"/>
      <c r="W295" s="15" t="s">
        <v>14</v>
      </c>
      <c r="X295" s="15">
        <v>243858</v>
      </c>
      <c r="Y295" s="48" t="s">
        <v>787</v>
      </c>
    </row>
    <row r="296" spans="1:25">
      <c r="A296" s="15" t="s">
        <v>465</v>
      </c>
      <c r="B296" s="15">
        <v>99</v>
      </c>
      <c r="C296" s="15">
        <v>100</v>
      </c>
      <c r="D296" s="15">
        <v>1</v>
      </c>
      <c r="E296" s="15">
        <v>4854</v>
      </c>
      <c r="F296" s="53" t="s">
        <v>540</v>
      </c>
      <c r="G296" s="86">
        <v>2.6</v>
      </c>
      <c r="H296" s="15">
        <v>72</v>
      </c>
      <c r="I296" s="15">
        <v>616</v>
      </c>
      <c r="J296" s="15">
        <v>95</v>
      </c>
      <c r="K296" s="15">
        <v>4880</v>
      </c>
      <c r="L296" s="60">
        <v>23</v>
      </c>
      <c r="M296" s="15">
        <v>53</v>
      </c>
      <c r="N296" s="15" t="s">
        <v>732</v>
      </c>
      <c r="O296" s="15">
        <v>15</v>
      </c>
      <c r="P296" s="15">
        <v>50</v>
      </c>
      <c r="Q296" s="15">
        <v>1740</v>
      </c>
      <c r="R296" s="60"/>
      <c r="S296" s="64">
        <v>1.1399999999999999</v>
      </c>
      <c r="T296" s="64"/>
      <c r="U296" s="88">
        <v>0.37</v>
      </c>
      <c r="V296" s="64"/>
      <c r="W296" s="15" t="s">
        <v>14</v>
      </c>
      <c r="X296" s="15">
        <v>243858</v>
      </c>
      <c r="Y296" s="48" t="s">
        <v>787</v>
      </c>
    </row>
    <row r="297" spans="1:25">
      <c r="A297" s="15" t="s">
        <v>465</v>
      </c>
      <c r="B297" s="15">
        <v>100</v>
      </c>
      <c r="C297" s="15">
        <v>101</v>
      </c>
      <c r="D297" s="15">
        <v>1</v>
      </c>
      <c r="E297" s="15">
        <v>4855</v>
      </c>
      <c r="F297" s="53" t="s">
        <v>540</v>
      </c>
      <c r="G297" s="86">
        <v>3.8</v>
      </c>
      <c r="H297" s="15">
        <v>282</v>
      </c>
      <c r="I297" s="15">
        <v>675</v>
      </c>
      <c r="J297" s="15">
        <v>87</v>
      </c>
      <c r="K297" s="15">
        <v>3830</v>
      </c>
      <c r="L297" s="60">
        <v>19.600000000000001</v>
      </c>
      <c r="M297" s="15">
        <v>88</v>
      </c>
      <c r="N297" s="15" t="s">
        <v>732</v>
      </c>
      <c r="O297" s="15">
        <v>106</v>
      </c>
      <c r="P297" s="15">
        <v>30</v>
      </c>
      <c r="Q297" s="15">
        <v>1410</v>
      </c>
      <c r="R297" s="60"/>
      <c r="S297" s="64">
        <v>2.76</v>
      </c>
      <c r="T297" s="64"/>
      <c r="U297" s="88">
        <v>0.4</v>
      </c>
      <c r="V297" s="64"/>
      <c r="W297" s="15" t="s">
        <v>14</v>
      </c>
      <c r="X297" s="15">
        <v>243858</v>
      </c>
      <c r="Y297" s="48" t="s">
        <v>787</v>
      </c>
    </row>
    <row r="298" spans="1:25">
      <c r="A298" s="15" t="s">
        <v>465</v>
      </c>
      <c r="B298" s="15">
        <v>101</v>
      </c>
      <c r="C298" s="15">
        <v>102</v>
      </c>
      <c r="D298" s="15">
        <v>1</v>
      </c>
      <c r="E298" s="15">
        <v>4856</v>
      </c>
      <c r="F298" s="53" t="s">
        <v>540</v>
      </c>
      <c r="G298" s="86">
        <v>4.7</v>
      </c>
      <c r="H298" s="15">
        <v>366</v>
      </c>
      <c r="I298" s="15">
        <v>569</v>
      </c>
      <c r="J298" s="15">
        <v>64</v>
      </c>
      <c r="K298" s="15">
        <v>2940</v>
      </c>
      <c r="L298" s="60">
        <v>14.1</v>
      </c>
      <c r="M298" s="15">
        <v>66</v>
      </c>
      <c r="N298" s="15" t="s">
        <v>732</v>
      </c>
      <c r="O298" s="15">
        <v>115</v>
      </c>
      <c r="P298" s="15">
        <v>20</v>
      </c>
      <c r="Q298" s="15">
        <v>1090</v>
      </c>
      <c r="R298" s="60"/>
      <c r="S298" s="64">
        <v>2.17</v>
      </c>
      <c r="T298" s="64"/>
      <c r="U298" s="88">
        <v>0.59</v>
      </c>
      <c r="V298" s="64"/>
      <c r="W298" s="15" t="s">
        <v>14</v>
      </c>
      <c r="X298" s="15">
        <v>243858</v>
      </c>
      <c r="Y298" s="48" t="s">
        <v>787</v>
      </c>
    </row>
    <row r="299" spans="1:25">
      <c r="A299" s="15" t="s">
        <v>465</v>
      </c>
      <c r="B299" s="15">
        <v>102</v>
      </c>
      <c r="C299" s="15">
        <v>103</v>
      </c>
      <c r="D299" s="15">
        <v>1</v>
      </c>
      <c r="E299" s="15">
        <v>4857</v>
      </c>
      <c r="F299" s="53" t="s">
        <v>540</v>
      </c>
      <c r="G299" s="86">
        <v>4.3</v>
      </c>
      <c r="H299" s="15">
        <v>93</v>
      </c>
      <c r="I299" s="15">
        <v>509</v>
      </c>
      <c r="J299" s="15">
        <v>186</v>
      </c>
      <c r="K299" s="15">
        <v>4420</v>
      </c>
      <c r="L299" s="60">
        <v>19.2</v>
      </c>
      <c r="M299" s="15">
        <v>75</v>
      </c>
      <c r="N299" s="15" t="s">
        <v>732</v>
      </c>
      <c r="O299" s="15">
        <v>32</v>
      </c>
      <c r="P299" s="15">
        <v>50</v>
      </c>
      <c r="Q299" s="15">
        <v>2710</v>
      </c>
      <c r="R299" s="60"/>
      <c r="S299" s="64">
        <v>3.29</v>
      </c>
      <c r="T299" s="64"/>
      <c r="U299" s="88">
        <v>0.94</v>
      </c>
      <c r="V299" s="64"/>
      <c r="W299" s="15" t="s">
        <v>14</v>
      </c>
      <c r="X299" s="15">
        <v>243858</v>
      </c>
      <c r="Y299" s="48" t="s">
        <v>787</v>
      </c>
    </row>
    <row r="300" spans="1:25">
      <c r="A300" s="15" t="s">
        <v>465</v>
      </c>
      <c r="B300" s="15">
        <v>103</v>
      </c>
      <c r="C300" s="15">
        <v>104</v>
      </c>
      <c r="D300" s="15">
        <v>1</v>
      </c>
      <c r="E300" s="15">
        <v>4858</v>
      </c>
      <c r="F300" s="53" t="s">
        <v>540</v>
      </c>
      <c r="G300" s="86">
        <v>5.9</v>
      </c>
      <c r="H300" s="15">
        <v>72</v>
      </c>
      <c r="I300" s="15">
        <v>272</v>
      </c>
      <c r="J300" s="15">
        <v>145</v>
      </c>
      <c r="K300" s="15">
        <v>4130</v>
      </c>
      <c r="L300" s="60">
        <v>21.6</v>
      </c>
      <c r="M300" s="15">
        <v>76</v>
      </c>
      <c r="N300" s="15" t="s">
        <v>732</v>
      </c>
      <c r="O300" s="15">
        <v>32</v>
      </c>
      <c r="P300" s="15">
        <v>30</v>
      </c>
      <c r="Q300" s="15">
        <v>2290</v>
      </c>
      <c r="R300" s="60"/>
      <c r="S300" s="64">
        <v>2.5499999999999998</v>
      </c>
      <c r="T300" s="64"/>
      <c r="U300" s="88">
        <v>0.88</v>
      </c>
      <c r="V300" s="64"/>
      <c r="W300" s="15" t="s">
        <v>14</v>
      </c>
      <c r="X300" s="15">
        <v>243858</v>
      </c>
      <c r="Y300" s="48" t="s">
        <v>787</v>
      </c>
    </row>
    <row r="301" spans="1:25">
      <c r="A301" s="15" t="s">
        <v>465</v>
      </c>
      <c r="B301" s="15">
        <v>104</v>
      </c>
      <c r="C301" s="15">
        <v>105</v>
      </c>
      <c r="D301" s="15">
        <v>1</v>
      </c>
      <c r="E301" s="15">
        <v>4859</v>
      </c>
      <c r="F301" s="53" t="s">
        <v>540</v>
      </c>
      <c r="G301" s="86">
        <v>13.4</v>
      </c>
      <c r="H301" s="15">
        <v>49</v>
      </c>
      <c r="I301" s="15">
        <v>253</v>
      </c>
      <c r="J301" s="15">
        <v>209</v>
      </c>
      <c r="K301" s="15">
        <v>4970</v>
      </c>
      <c r="L301" s="60">
        <v>17.100000000000001</v>
      </c>
      <c r="M301" s="15">
        <v>71</v>
      </c>
      <c r="N301" s="15" t="s">
        <v>732</v>
      </c>
      <c r="O301" s="15">
        <v>15</v>
      </c>
      <c r="P301" s="15">
        <v>30</v>
      </c>
      <c r="Q301" s="15">
        <v>3380</v>
      </c>
      <c r="R301" s="60"/>
      <c r="S301" s="64">
        <v>2.41</v>
      </c>
      <c r="T301" s="64"/>
      <c r="U301" s="88">
        <v>0.49</v>
      </c>
      <c r="V301" s="64"/>
      <c r="W301" s="15" t="s">
        <v>14</v>
      </c>
      <c r="X301" s="15">
        <v>243858</v>
      </c>
      <c r="Y301" s="48" t="s">
        <v>787</v>
      </c>
    </row>
    <row r="302" spans="1:25">
      <c r="A302" s="15" t="s">
        <v>465</v>
      </c>
      <c r="B302" s="15">
        <v>105</v>
      </c>
      <c r="C302" s="15">
        <v>106</v>
      </c>
      <c r="D302" s="15">
        <v>1</v>
      </c>
      <c r="E302" s="15">
        <v>4860</v>
      </c>
      <c r="F302" s="53" t="s">
        <v>540</v>
      </c>
      <c r="G302" s="86">
        <v>5.2</v>
      </c>
      <c r="H302" s="15">
        <v>89</v>
      </c>
      <c r="I302" s="15">
        <v>316</v>
      </c>
      <c r="J302" s="15">
        <v>168</v>
      </c>
      <c r="K302" s="15">
        <v>3530</v>
      </c>
      <c r="L302" s="60">
        <v>17.7</v>
      </c>
      <c r="M302" s="15">
        <v>81</v>
      </c>
      <c r="N302" s="15" t="s">
        <v>732</v>
      </c>
      <c r="O302" s="15">
        <v>33</v>
      </c>
      <c r="P302" s="15">
        <v>30</v>
      </c>
      <c r="Q302" s="15">
        <v>3570</v>
      </c>
      <c r="R302" s="60"/>
      <c r="S302" s="64">
        <v>1.1399999999999999</v>
      </c>
      <c r="T302" s="64"/>
      <c r="U302" s="88">
        <v>0.39</v>
      </c>
      <c r="V302" s="64"/>
      <c r="W302" s="15" t="s">
        <v>14</v>
      </c>
      <c r="X302" s="15">
        <v>243858</v>
      </c>
      <c r="Y302" s="48" t="s">
        <v>787</v>
      </c>
    </row>
    <row r="303" spans="1:25">
      <c r="A303" s="15" t="s">
        <v>465</v>
      </c>
      <c r="B303" s="15">
        <v>106</v>
      </c>
      <c r="C303" s="15">
        <v>107</v>
      </c>
      <c r="D303" s="15">
        <v>1</v>
      </c>
      <c r="E303" s="15">
        <v>4861</v>
      </c>
      <c r="F303" s="53" t="s">
        <v>540</v>
      </c>
      <c r="G303" s="86">
        <v>3.1</v>
      </c>
      <c r="H303" s="15">
        <v>81</v>
      </c>
      <c r="I303" s="15">
        <v>314</v>
      </c>
      <c r="J303" s="15">
        <v>236</v>
      </c>
      <c r="K303" s="15">
        <v>5890</v>
      </c>
      <c r="L303" s="60">
        <v>24.5</v>
      </c>
      <c r="M303" s="15">
        <v>76</v>
      </c>
      <c r="N303" s="15" t="s">
        <v>732</v>
      </c>
      <c r="O303" s="15">
        <v>21</v>
      </c>
      <c r="P303" s="15">
        <v>40</v>
      </c>
      <c r="Q303" s="15">
        <v>4350</v>
      </c>
      <c r="R303" s="60"/>
      <c r="S303" s="64">
        <v>2.2200000000000002</v>
      </c>
      <c r="T303" s="64"/>
      <c r="U303" s="88">
        <v>0.78</v>
      </c>
      <c r="V303" s="64"/>
      <c r="W303" s="15" t="s">
        <v>14</v>
      </c>
      <c r="X303" s="15">
        <v>243858</v>
      </c>
      <c r="Y303" s="48" t="s">
        <v>787</v>
      </c>
    </row>
    <row r="304" spans="1:25">
      <c r="A304" s="15" t="s">
        <v>465</v>
      </c>
      <c r="B304" s="15">
        <v>107</v>
      </c>
      <c r="C304" s="15">
        <v>108</v>
      </c>
      <c r="D304" s="15">
        <v>1</v>
      </c>
      <c r="E304" s="15">
        <v>4862</v>
      </c>
      <c r="F304" s="53" t="s">
        <v>540</v>
      </c>
      <c r="G304" s="86">
        <v>6.5</v>
      </c>
      <c r="H304" s="15">
        <v>16</v>
      </c>
      <c r="I304" s="15">
        <v>103</v>
      </c>
      <c r="J304" s="15">
        <v>73</v>
      </c>
      <c r="K304" s="15">
        <v>2440</v>
      </c>
      <c r="L304" s="60">
        <v>12.05</v>
      </c>
      <c r="M304" s="15">
        <v>20</v>
      </c>
      <c r="N304" s="15">
        <v>6460</v>
      </c>
      <c r="O304" s="15">
        <v>10</v>
      </c>
      <c r="P304" s="15">
        <v>10</v>
      </c>
      <c r="Q304" s="15">
        <v>2430</v>
      </c>
      <c r="R304" s="60"/>
      <c r="S304" s="64"/>
      <c r="T304" s="64"/>
      <c r="U304" s="88">
        <v>0.2</v>
      </c>
      <c r="V304" s="64"/>
      <c r="W304" s="15" t="s">
        <v>14</v>
      </c>
      <c r="X304" s="15">
        <v>243858</v>
      </c>
      <c r="Y304" s="48" t="s">
        <v>787</v>
      </c>
    </row>
    <row r="305" spans="1:25">
      <c r="A305" s="15" t="s">
        <v>465</v>
      </c>
      <c r="B305" s="15">
        <v>108</v>
      </c>
      <c r="C305" s="15">
        <v>109</v>
      </c>
      <c r="D305" s="15">
        <v>1</v>
      </c>
      <c r="E305" s="15">
        <v>4863</v>
      </c>
      <c r="F305" s="53" t="s">
        <v>540</v>
      </c>
      <c r="G305" s="86">
        <v>0.3</v>
      </c>
      <c r="H305" s="15">
        <v>3</v>
      </c>
      <c r="I305" s="15">
        <v>24</v>
      </c>
      <c r="J305" s="15">
        <v>25</v>
      </c>
      <c r="K305" s="15">
        <v>1540</v>
      </c>
      <c r="L305" s="60">
        <v>10.1</v>
      </c>
      <c r="M305" s="15">
        <v>5</v>
      </c>
      <c r="N305" s="15">
        <v>1280</v>
      </c>
      <c r="O305" s="15">
        <v>4</v>
      </c>
      <c r="P305" s="15" t="s">
        <v>730</v>
      </c>
      <c r="Q305" s="15">
        <v>2460</v>
      </c>
      <c r="R305" s="60"/>
      <c r="S305" s="64"/>
      <c r="T305" s="64"/>
      <c r="U305" s="88">
        <v>0.03</v>
      </c>
      <c r="V305" s="64"/>
      <c r="W305" s="15" t="s">
        <v>14</v>
      </c>
      <c r="X305" s="15">
        <v>243858</v>
      </c>
      <c r="Y305" s="48" t="s">
        <v>787</v>
      </c>
    </row>
    <row r="306" spans="1:25">
      <c r="A306" s="15" t="s">
        <v>465</v>
      </c>
      <c r="B306" s="15">
        <v>109</v>
      </c>
      <c r="C306" s="15">
        <v>110</v>
      </c>
      <c r="D306" s="15">
        <v>1</v>
      </c>
      <c r="E306" s="15">
        <v>4864</v>
      </c>
      <c r="F306" s="53" t="s">
        <v>540</v>
      </c>
      <c r="G306" s="86">
        <v>1.1000000000000001</v>
      </c>
      <c r="H306" s="15">
        <v>5</v>
      </c>
      <c r="I306" s="15">
        <v>30</v>
      </c>
      <c r="J306" s="15">
        <v>26</v>
      </c>
      <c r="K306" s="15">
        <v>2530</v>
      </c>
      <c r="L306" s="60">
        <v>6.12</v>
      </c>
      <c r="M306" s="15">
        <v>7</v>
      </c>
      <c r="N306" s="15">
        <v>1890</v>
      </c>
      <c r="O306" s="15">
        <v>4</v>
      </c>
      <c r="P306" s="15" t="s">
        <v>730</v>
      </c>
      <c r="Q306" s="15">
        <v>3070</v>
      </c>
      <c r="R306" s="60"/>
      <c r="S306" s="64"/>
      <c r="T306" s="64"/>
      <c r="U306" s="88">
        <v>0.05</v>
      </c>
      <c r="V306" s="64"/>
      <c r="W306" s="15" t="s">
        <v>14</v>
      </c>
      <c r="X306" s="15">
        <v>243858</v>
      </c>
      <c r="Y306" s="48" t="s">
        <v>787</v>
      </c>
    </row>
    <row r="307" spans="1:25">
      <c r="A307" s="15" t="s">
        <v>465</v>
      </c>
      <c r="B307" s="15">
        <v>110</v>
      </c>
      <c r="C307" s="15">
        <v>111</v>
      </c>
      <c r="D307" s="15">
        <v>1</v>
      </c>
      <c r="E307" s="15">
        <v>4865</v>
      </c>
      <c r="F307" s="53" t="s">
        <v>540</v>
      </c>
      <c r="G307" s="86">
        <v>0.8</v>
      </c>
      <c r="H307" s="15">
        <v>5</v>
      </c>
      <c r="I307" s="15">
        <v>18</v>
      </c>
      <c r="J307" s="15">
        <v>15</v>
      </c>
      <c r="K307" s="15">
        <v>2210</v>
      </c>
      <c r="L307" s="60">
        <v>4.12</v>
      </c>
      <c r="M307" s="15">
        <v>7</v>
      </c>
      <c r="N307" s="15">
        <v>1110</v>
      </c>
      <c r="O307" s="15">
        <v>3</v>
      </c>
      <c r="P307" s="15" t="s">
        <v>730</v>
      </c>
      <c r="Q307" s="15">
        <v>3770</v>
      </c>
      <c r="R307" s="60"/>
      <c r="S307" s="64"/>
      <c r="T307" s="64"/>
      <c r="U307" s="88">
        <v>0.03</v>
      </c>
      <c r="V307" s="64"/>
      <c r="W307" s="15" t="s">
        <v>14</v>
      </c>
      <c r="X307" s="15">
        <v>243858</v>
      </c>
      <c r="Y307" s="48" t="s">
        <v>787</v>
      </c>
    </row>
    <row r="308" spans="1:25">
      <c r="A308" s="15" t="s">
        <v>465</v>
      </c>
      <c r="B308" s="15">
        <v>111</v>
      </c>
      <c r="C308" s="15">
        <v>112</v>
      </c>
      <c r="D308" s="15">
        <v>1</v>
      </c>
      <c r="E308" s="15">
        <v>4866</v>
      </c>
      <c r="F308" s="53" t="s">
        <v>540</v>
      </c>
      <c r="G308" s="86">
        <v>0.5</v>
      </c>
      <c r="H308" s="15">
        <v>6</v>
      </c>
      <c r="I308" s="15">
        <v>7</v>
      </c>
      <c r="J308" s="15">
        <v>10</v>
      </c>
      <c r="K308" s="15">
        <v>2370</v>
      </c>
      <c r="L308" s="60">
        <v>3.25</v>
      </c>
      <c r="M308" s="15">
        <v>10</v>
      </c>
      <c r="N308" s="15">
        <v>492</v>
      </c>
      <c r="O308" s="15">
        <v>3</v>
      </c>
      <c r="P308" s="15">
        <v>20</v>
      </c>
      <c r="Q308" s="15">
        <v>5540</v>
      </c>
      <c r="R308" s="60"/>
      <c r="S308" s="64"/>
      <c r="T308" s="64"/>
      <c r="U308" s="88">
        <v>0.02</v>
      </c>
      <c r="V308" s="64"/>
      <c r="W308" s="15" t="s">
        <v>14</v>
      </c>
      <c r="X308" s="15">
        <v>243858</v>
      </c>
      <c r="Y308" s="48" t="s">
        <v>787</v>
      </c>
    </row>
    <row r="309" spans="1:25">
      <c r="A309" s="15" t="s">
        <v>465</v>
      </c>
      <c r="B309" s="15">
        <v>112</v>
      </c>
      <c r="C309" s="15">
        <v>113</v>
      </c>
      <c r="D309" s="15">
        <v>1</v>
      </c>
      <c r="E309" s="15">
        <v>4867</v>
      </c>
      <c r="F309" s="53" t="s">
        <v>540</v>
      </c>
      <c r="G309" s="86">
        <v>0.5</v>
      </c>
      <c r="H309" s="15">
        <v>5</v>
      </c>
      <c r="I309" s="15">
        <v>9</v>
      </c>
      <c r="J309" s="15">
        <v>6</v>
      </c>
      <c r="K309" s="15">
        <v>788</v>
      </c>
      <c r="L309" s="60">
        <v>4.32</v>
      </c>
      <c r="M309" s="15">
        <v>5</v>
      </c>
      <c r="N309" s="15">
        <v>181</v>
      </c>
      <c r="O309" s="15">
        <v>2</v>
      </c>
      <c r="P309" s="15">
        <v>20</v>
      </c>
      <c r="Q309" s="15">
        <v>2470</v>
      </c>
      <c r="R309" s="60"/>
      <c r="S309" s="64"/>
      <c r="T309" s="64"/>
      <c r="U309" s="88">
        <v>0.02</v>
      </c>
      <c r="V309" s="64"/>
      <c r="W309" s="15" t="s">
        <v>14</v>
      </c>
      <c r="X309" s="15">
        <v>243858</v>
      </c>
      <c r="Y309" s="48" t="s">
        <v>787</v>
      </c>
    </row>
    <row r="310" spans="1:25">
      <c r="A310" s="15" t="s">
        <v>465</v>
      </c>
      <c r="B310" s="15">
        <v>113</v>
      </c>
      <c r="C310" s="15">
        <v>114</v>
      </c>
      <c r="D310" s="15">
        <v>1</v>
      </c>
      <c r="E310" s="15">
        <v>4868</v>
      </c>
      <c r="F310" s="53" t="s">
        <v>540</v>
      </c>
      <c r="G310" s="86">
        <v>0.2</v>
      </c>
      <c r="H310" s="15">
        <v>2</v>
      </c>
      <c r="I310" s="15">
        <v>5</v>
      </c>
      <c r="J310" s="15">
        <v>28</v>
      </c>
      <c r="K310" s="15">
        <v>422</v>
      </c>
      <c r="L310" s="60">
        <v>8.2100000000000009</v>
      </c>
      <c r="M310" s="15">
        <v>1</v>
      </c>
      <c r="N310" s="15">
        <v>59</v>
      </c>
      <c r="O310" s="15" t="s">
        <v>729</v>
      </c>
      <c r="P310" s="15" t="s">
        <v>730</v>
      </c>
      <c r="Q310" s="15">
        <v>2330</v>
      </c>
      <c r="R310" s="60"/>
      <c r="S310" s="64"/>
      <c r="T310" s="64"/>
      <c r="U310" s="88">
        <v>0.01</v>
      </c>
      <c r="V310" s="64"/>
      <c r="W310" s="15" t="s">
        <v>14</v>
      </c>
      <c r="X310" s="15">
        <v>243858</v>
      </c>
      <c r="Y310" s="48" t="s">
        <v>787</v>
      </c>
    </row>
    <row r="311" spans="1:25">
      <c r="A311" s="15" t="s">
        <v>465</v>
      </c>
      <c r="B311" s="15">
        <v>114</v>
      </c>
      <c r="C311" s="15">
        <v>115</v>
      </c>
      <c r="D311" s="15">
        <v>1</v>
      </c>
      <c r="E311" s="15">
        <v>4869</v>
      </c>
      <c r="F311" s="53" t="s">
        <v>540</v>
      </c>
      <c r="G311" s="86" t="s">
        <v>734</v>
      </c>
      <c r="H311" s="15" t="s">
        <v>729</v>
      </c>
      <c r="I311" s="15">
        <v>10</v>
      </c>
      <c r="J311" s="15">
        <v>33</v>
      </c>
      <c r="K311" s="15">
        <v>247</v>
      </c>
      <c r="L311" s="60">
        <v>8.93</v>
      </c>
      <c r="M311" s="15">
        <v>3</v>
      </c>
      <c r="N311" s="15">
        <v>197</v>
      </c>
      <c r="O311" s="15">
        <v>4</v>
      </c>
      <c r="P311" s="15" t="s">
        <v>730</v>
      </c>
      <c r="Q311" s="15">
        <v>2080</v>
      </c>
      <c r="R311" s="60"/>
      <c r="S311" s="64"/>
      <c r="T311" s="64"/>
      <c r="U311" s="88" t="s">
        <v>731</v>
      </c>
      <c r="V311" s="64"/>
      <c r="W311" s="15" t="s">
        <v>14</v>
      </c>
      <c r="X311" s="15">
        <v>243858</v>
      </c>
      <c r="Y311" s="48" t="s">
        <v>787</v>
      </c>
    </row>
    <row r="312" spans="1:25">
      <c r="A312" s="15" t="s">
        <v>465</v>
      </c>
      <c r="B312" s="15">
        <v>115</v>
      </c>
      <c r="C312" s="15">
        <v>116</v>
      </c>
      <c r="D312" s="15">
        <v>1</v>
      </c>
      <c r="E312" s="15">
        <v>4870</v>
      </c>
      <c r="F312" s="53" t="s">
        <v>540</v>
      </c>
      <c r="G312" s="86" t="s">
        <v>734</v>
      </c>
      <c r="H312" s="15" t="s">
        <v>729</v>
      </c>
      <c r="I312" s="15">
        <v>4</v>
      </c>
      <c r="J312" s="15">
        <v>36</v>
      </c>
      <c r="K312" s="15">
        <v>209</v>
      </c>
      <c r="L312" s="60">
        <v>8.76</v>
      </c>
      <c r="M312" s="15">
        <v>1</v>
      </c>
      <c r="N312" s="15">
        <v>70</v>
      </c>
      <c r="O312" s="15">
        <v>7</v>
      </c>
      <c r="P312" s="15" t="s">
        <v>730</v>
      </c>
      <c r="Q312" s="15">
        <v>1730</v>
      </c>
      <c r="R312" s="60"/>
      <c r="S312" s="64"/>
      <c r="T312" s="64"/>
      <c r="U312" s="88" t="s">
        <v>731</v>
      </c>
      <c r="V312" s="64"/>
      <c r="W312" s="15" t="s">
        <v>14</v>
      </c>
      <c r="X312" s="15">
        <v>243858</v>
      </c>
      <c r="Y312" s="48" t="s">
        <v>787</v>
      </c>
    </row>
    <row r="313" spans="1:25">
      <c r="A313" s="15" t="s">
        <v>465</v>
      </c>
      <c r="B313" s="15">
        <v>116</v>
      </c>
      <c r="C313" s="15">
        <v>117</v>
      </c>
      <c r="D313" s="15">
        <v>1</v>
      </c>
      <c r="E313" s="15">
        <v>4871</v>
      </c>
      <c r="F313" s="53" t="s">
        <v>540</v>
      </c>
      <c r="G313" s="86">
        <v>1.3</v>
      </c>
      <c r="H313" s="15">
        <v>4</v>
      </c>
      <c r="I313" s="15">
        <v>330</v>
      </c>
      <c r="J313" s="15">
        <v>36</v>
      </c>
      <c r="K313" s="15">
        <v>323</v>
      </c>
      <c r="L313" s="60">
        <v>8.9600000000000009</v>
      </c>
      <c r="M313" s="15">
        <v>2</v>
      </c>
      <c r="N313" s="15">
        <v>114</v>
      </c>
      <c r="O313" s="15">
        <v>6</v>
      </c>
      <c r="P313" s="15" t="s">
        <v>730</v>
      </c>
      <c r="Q313" s="15">
        <v>1260</v>
      </c>
      <c r="R313" s="60"/>
      <c r="S313" s="64"/>
      <c r="T313" s="64"/>
      <c r="U313" s="88">
        <v>0.14000000000000001</v>
      </c>
      <c r="V313" s="64"/>
      <c r="W313" s="15" t="s">
        <v>14</v>
      </c>
      <c r="X313" s="15">
        <v>243858</v>
      </c>
      <c r="Y313" s="48" t="s">
        <v>787</v>
      </c>
    </row>
    <row r="314" spans="1:25">
      <c r="A314" s="15" t="s">
        <v>465</v>
      </c>
      <c r="B314" s="15">
        <v>117</v>
      </c>
      <c r="C314" s="15">
        <v>118</v>
      </c>
      <c r="D314" s="15">
        <v>1</v>
      </c>
      <c r="E314" s="15">
        <v>4872</v>
      </c>
      <c r="F314" s="53" t="s">
        <v>540</v>
      </c>
      <c r="G314" s="86">
        <v>0.6</v>
      </c>
      <c r="H314" s="15">
        <v>6</v>
      </c>
      <c r="I314" s="15">
        <v>29</v>
      </c>
      <c r="J314" s="15">
        <v>14</v>
      </c>
      <c r="K314" s="15">
        <v>259</v>
      </c>
      <c r="L314" s="60">
        <v>3.91</v>
      </c>
      <c r="M314" s="15">
        <v>4</v>
      </c>
      <c r="N314" s="15">
        <v>496</v>
      </c>
      <c r="O314" s="15">
        <v>4</v>
      </c>
      <c r="P314" s="15" t="s">
        <v>730</v>
      </c>
      <c r="Q314" s="15">
        <v>1250</v>
      </c>
      <c r="R314" s="60"/>
      <c r="S314" s="64"/>
      <c r="T314" s="64"/>
      <c r="U314" s="88">
        <v>0.01</v>
      </c>
      <c r="V314" s="64"/>
      <c r="W314" s="15" t="s">
        <v>14</v>
      </c>
      <c r="X314" s="15">
        <v>243858</v>
      </c>
      <c r="Y314" s="48" t="s">
        <v>787</v>
      </c>
    </row>
    <row r="315" spans="1:25">
      <c r="A315" s="15" t="s">
        <v>465</v>
      </c>
      <c r="B315" s="15">
        <v>118</v>
      </c>
      <c r="C315" s="15">
        <v>119</v>
      </c>
      <c r="D315" s="15">
        <v>1</v>
      </c>
      <c r="E315" s="15">
        <v>4873</v>
      </c>
      <c r="F315" s="53" t="s">
        <v>540</v>
      </c>
      <c r="G315" s="86">
        <v>0.5</v>
      </c>
      <c r="H315" s="15">
        <v>5</v>
      </c>
      <c r="I315" s="15">
        <v>12</v>
      </c>
      <c r="J315" s="15">
        <v>13</v>
      </c>
      <c r="K315" s="15">
        <v>149</v>
      </c>
      <c r="L315" s="60">
        <v>3.45</v>
      </c>
      <c r="M315" s="15">
        <v>3</v>
      </c>
      <c r="N315" s="15">
        <v>228</v>
      </c>
      <c r="O315" s="15">
        <v>3</v>
      </c>
      <c r="P315" s="15" t="s">
        <v>730</v>
      </c>
      <c r="Q315" s="15">
        <v>726</v>
      </c>
      <c r="R315" s="60"/>
      <c r="S315" s="64"/>
      <c r="T315" s="64"/>
      <c r="U315" s="88">
        <v>0.01</v>
      </c>
      <c r="V315" s="64"/>
      <c r="W315" s="15" t="s">
        <v>14</v>
      </c>
      <c r="X315" s="15">
        <v>243858</v>
      </c>
      <c r="Y315" s="48" t="s">
        <v>787</v>
      </c>
    </row>
    <row r="316" spans="1:25">
      <c r="A316" s="15" t="s">
        <v>465</v>
      </c>
      <c r="B316" s="15">
        <v>119</v>
      </c>
      <c r="C316" s="15">
        <v>120</v>
      </c>
      <c r="D316" s="15">
        <v>1</v>
      </c>
      <c r="E316" s="15">
        <v>4874</v>
      </c>
      <c r="F316" s="53" t="s">
        <v>540</v>
      </c>
      <c r="G316" s="86">
        <v>0.6</v>
      </c>
      <c r="H316" s="15">
        <v>2</v>
      </c>
      <c r="I316" s="15">
        <v>9</v>
      </c>
      <c r="J316" s="15">
        <v>13</v>
      </c>
      <c r="K316" s="15">
        <v>95</v>
      </c>
      <c r="L316" s="60">
        <v>3.24</v>
      </c>
      <c r="M316" s="15">
        <v>2</v>
      </c>
      <c r="N316" s="15">
        <v>114</v>
      </c>
      <c r="O316" s="15" t="s">
        <v>729</v>
      </c>
      <c r="P316" s="15" t="s">
        <v>730</v>
      </c>
      <c r="Q316" s="15">
        <v>572</v>
      </c>
      <c r="R316" s="60"/>
      <c r="S316" s="64"/>
      <c r="T316" s="64"/>
      <c r="U316" s="88" t="s">
        <v>731</v>
      </c>
      <c r="V316" s="64"/>
      <c r="W316" s="15" t="s">
        <v>14</v>
      </c>
      <c r="X316" s="15">
        <v>243858</v>
      </c>
      <c r="Y316" s="48" t="s">
        <v>787</v>
      </c>
    </row>
    <row r="317" spans="1:25">
      <c r="A317" s="15" t="s">
        <v>465</v>
      </c>
      <c r="B317" s="15">
        <v>120</v>
      </c>
      <c r="C317" s="15">
        <v>123</v>
      </c>
      <c r="D317" s="15">
        <v>3</v>
      </c>
      <c r="E317" s="46" t="s">
        <v>660</v>
      </c>
      <c r="F317" s="53" t="s">
        <v>480</v>
      </c>
      <c r="G317" s="86">
        <v>0.2</v>
      </c>
      <c r="H317" s="15" t="s">
        <v>729</v>
      </c>
      <c r="I317" s="15">
        <v>4</v>
      </c>
      <c r="J317" s="15">
        <v>26</v>
      </c>
      <c r="K317" s="15">
        <v>114</v>
      </c>
      <c r="L317" s="60">
        <v>6.39</v>
      </c>
      <c r="M317" s="15">
        <v>1</v>
      </c>
      <c r="N317" s="15">
        <v>39</v>
      </c>
      <c r="O317" s="15">
        <v>4</v>
      </c>
      <c r="P317" s="15" t="s">
        <v>730</v>
      </c>
      <c r="Q317" s="15">
        <v>611</v>
      </c>
      <c r="R317" s="60"/>
      <c r="S317" s="64"/>
      <c r="T317" s="64"/>
      <c r="U317" s="88">
        <v>0.01</v>
      </c>
      <c r="V317" s="64"/>
      <c r="W317" s="15" t="s">
        <v>14</v>
      </c>
      <c r="X317" s="15">
        <v>243857</v>
      </c>
      <c r="Y317" s="48" t="s">
        <v>780</v>
      </c>
    </row>
    <row r="318" spans="1:25">
      <c r="A318" s="15" t="s">
        <v>465</v>
      </c>
      <c r="B318" s="15">
        <v>123</v>
      </c>
      <c r="C318" s="15">
        <v>126</v>
      </c>
      <c r="D318" s="15">
        <v>3</v>
      </c>
      <c r="E318" s="46" t="s">
        <v>661</v>
      </c>
      <c r="F318" s="53" t="s">
        <v>480</v>
      </c>
      <c r="G318" s="86">
        <v>0.6</v>
      </c>
      <c r="H318" s="15">
        <v>3</v>
      </c>
      <c r="I318" s="15">
        <v>2</v>
      </c>
      <c r="J318" s="15">
        <v>13</v>
      </c>
      <c r="K318" s="15">
        <v>133</v>
      </c>
      <c r="L318" s="60">
        <v>3.42</v>
      </c>
      <c r="M318" s="15">
        <v>1</v>
      </c>
      <c r="N318" s="15">
        <v>126</v>
      </c>
      <c r="O318" s="15">
        <v>2</v>
      </c>
      <c r="P318" s="15" t="s">
        <v>730</v>
      </c>
      <c r="Q318" s="15">
        <v>628</v>
      </c>
      <c r="R318" s="60"/>
      <c r="S318" s="64"/>
      <c r="T318" s="64"/>
      <c r="U318" s="88">
        <v>0.01</v>
      </c>
      <c r="V318" s="64"/>
      <c r="W318" s="15" t="s">
        <v>14</v>
      </c>
      <c r="X318" s="15">
        <v>243857</v>
      </c>
      <c r="Y318" s="48" t="s">
        <v>780</v>
      </c>
    </row>
    <row r="319" spans="1:25">
      <c r="A319" s="15" t="s">
        <v>465</v>
      </c>
      <c r="B319" s="15">
        <v>126</v>
      </c>
      <c r="C319" s="15">
        <v>129</v>
      </c>
      <c r="D319" s="15">
        <v>3</v>
      </c>
      <c r="E319" s="46" t="s">
        <v>662</v>
      </c>
      <c r="F319" s="53" t="s">
        <v>480</v>
      </c>
      <c r="G319" s="86">
        <v>1.1000000000000001</v>
      </c>
      <c r="H319" s="15" t="s">
        <v>729</v>
      </c>
      <c r="I319" s="15" t="s">
        <v>729</v>
      </c>
      <c r="J319" s="15">
        <v>11</v>
      </c>
      <c r="K319" s="15">
        <v>89</v>
      </c>
      <c r="L319" s="60">
        <v>2.85</v>
      </c>
      <c r="M319" s="15">
        <v>1</v>
      </c>
      <c r="N319" s="15">
        <v>48</v>
      </c>
      <c r="O319" s="15" t="s">
        <v>729</v>
      </c>
      <c r="P319" s="15" t="s">
        <v>730</v>
      </c>
      <c r="Q319" s="15">
        <v>468</v>
      </c>
      <c r="R319" s="60"/>
      <c r="S319" s="64"/>
      <c r="T319" s="64"/>
      <c r="U319" s="88" t="s">
        <v>731</v>
      </c>
      <c r="V319" s="64"/>
      <c r="W319" s="15" t="s">
        <v>14</v>
      </c>
      <c r="X319" s="15">
        <v>243857</v>
      </c>
      <c r="Y319" s="48" t="s">
        <v>780</v>
      </c>
    </row>
    <row r="320" spans="1:25">
      <c r="A320" s="15" t="s">
        <v>465</v>
      </c>
      <c r="B320" s="15">
        <v>129</v>
      </c>
      <c r="C320" s="15">
        <v>132</v>
      </c>
      <c r="D320" s="15">
        <v>3</v>
      </c>
      <c r="E320" s="46" t="s">
        <v>663</v>
      </c>
      <c r="F320" s="53" t="s">
        <v>480</v>
      </c>
      <c r="G320" s="86">
        <v>0.3</v>
      </c>
      <c r="H320" s="15" t="s">
        <v>729</v>
      </c>
      <c r="I320" s="15" t="s">
        <v>729</v>
      </c>
      <c r="J320" s="15">
        <v>16</v>
      </c>
      <c r="K320" s="15">
        <v>124</v>
      </c>
      <c r="L320" s="60">
        <v>3.97</v>
      </c>
      <c r="M320" s="15">
        <v>1</v>
      </c>
      <c r="N320" s="15">
        <v>43</v>
      </c>
      <c r="O320" s="15" t="s">
        <v>729</v>
      </c>
      <c r="P320" s="15" t="s">
        <v>730</v>
      </c>
      <c r="Q320" s="15">
        <v>778</v>
      </c>
      <c r="R320" s="60"/>
      <c r="S320" s="64"/>
      <c r="T320" s="64"/>
      <c r="U320" s="88" t="s">
        <v>731</v>
      </c>
      <c r="V320" s="64"/>
      <c r="W320" s="15" t="s">
        <v>14</v>
      </c>
      <c r="X320" s="15">
        <v>243857</v>
      </c>
      <c r="Y320" s="48" t="s">
        <v>780</v>
      </c>
    </row>
    <row r="321" spans="1:25">
      <c r="A321" s="15" t="s">
        <v>465</v>
      </c>
      <c r="B321" s="15">
        <v>132</v>
      </c>
      <c r="C321" s="15">
        <v>135</v>
      </c>
      <c r="D321" s="15">
        <v>3</v>
      </c>
      <c r="E321" s="46" t="s">
        <v>664</v>
      </c>
      <c r="F321" s="53" t="s">
        <v>480</v>
      </c>
      <c r="G321" s="86">
        <v>0.3</v>
      </c>
      <c r="H321" s="15" t="s">
        <v>729</v>
      </c>
      <c r="I321" s="15">
        <v>7</v>
      </c>
      <c r="J321" s="15">
        <v>10</v>
      </c>
      <c r="K321" s="15">
        <v>78</v>
      </c>
      <c r="L321" s="60">
        <v>2.63</v>
      </c>
      <c r="M321" s="15">
        <v>2</v>
      </c>
      <c r="N321" s="15">
        <v>151</v>
      </c>
      <c r="O321" s="15" t="s">
        <v>729</v>
      </c>
      <c r="P321" s="15" t="s">
        <v>730</v>
      </c>
      <c r="Q321" s="15">
        <v>436</v>
      </c>
      <c r="R321" s="60"/>
      <c r="S321" s="64"/>
      <c r="T321" s="64"/>
      <c r="U321" s="88">
        <v>0.01</v>
      </c>
      <c r="V321" s="64"/>
      <c r="W321" s="15" t="s">
        <v>14</v>
      </c>
      <c r="X321" s="15">
        <v>243857</v>
      </c>
      <c r="Y321" s="48" t="s">
        <v>780</v>
      </c>
    </row>
    <row r="322" spans="1:25">
      <c r="A322" s="15" t="s">
        <v>465</v>
      </c>
      <c r="B322" s="15">
        <v>135</v>
      </c>
      <c r="C322" s="15">
        <v>138</v>
      </c>
      <c r="D322" s="15">
        <v>3</v>
      </c>
      <c r="E322" s="46" t="s">
        <v>665</v>
      </c>
      <c r="F322" s="53" t="s">
        <v>480</v>
      </c>
      <c r="G322" s="86">
        <v>0.2</v>
      </c>
      <c r="H322" s="15" t="s">
        <v>729</v>
      </c>
      <c r="I322" s="15">
        <v>3</v>
      </c>
      <c r="J322" s="15">
        <v>11</v>
      </c>
      <c r="K322" s="15">
        <v>40</v>
      </c>
      <c r="L322" s="60">
        <v>2.63</v>
      </c>
      <c r="M322" s="15">
        <v>1</v>
      </c>
      <c r="N322" s="15">
        <v>53</v>
      </c>
      <c r="O322" s="15" t="s">
        <v>729</v>
      </c>
      <c r="P322" s="15" t="s">
        <v>730</v>
      </c>
      <c r="Q322" s="15">
        <v>279</v>
      </c>
      <c r="R322" s="60"/>
      <c r="S322" s="64"/>
      <c r="T322" s="64"/>
      <c r="U322" s="88" t="s">
        <v>731</v>
      </c>
      <c r="V322" s="64"/>
      <c r="W322" s="15" t="s">
        <v>14</v>
      </c>
      <c r="X322" s="15">
        <v>243857</v>
      </c>
      <c r="Y322" s="48" t="s">
        <v>780</v>
      </c>
    </row>
    <row r="323" spans="1:25">
      <c r="A323" s="15" t="s">
        <v>465</v>
      </c>
      <c r="B323" s="15">
        <v>138</v>
      </c>
      <c r="C323" s="15">
        <v>141</v>
      </c>
      <c r="D323" s="15">
        <v>3</v>
      </c>
      <c r="E323" s="46" t="s">
        <v>666</v>
      </c>
      <c r="F323" s="53" t="s">
        <v>480</v>
      </c>
      <c r="G323" s="86">
        <v>0.3</v>
      </c>
      <c r="H323" s="15">
        <v>3</v>
      </c>
      <c r="I323" s="15">
        <v>28</v>
      </c>
      <c r="J323" s="15">
        <v>14</v>
      </c>
      <c r="K323" s="15">
        <v>113</v>
      </c>
      <c r="L323" s="60">
        <v>3.04</v>
      </c>
      <c r="M323" s="15">
        <v>2</v>
      </c>
      <c r="N323" s="15">
        <v>1360</v>
      </c>
      <c r="O323" s="15" t="s">
        <v>729</v>
      </c>
      <c r="P323" s="15" t="s">
        <v>730</v>
      </c>
      <c r="Q323" s="15">
        <v>365</v>
      </c>
      <c r="R323" s="60"/>
      <c r="S323" s="64"/>
      <c r="T323" s="64"/>
      <c r="U323" s="88">
        <v>0.01</v>
      </c>
      <c r="V323" s="64"/>
      <c r="W323" s="15" t="s">
        <v>14</v>
      </c>
      <c r="X323" s="15">
        <v>243857</v>
      </c>
      <c r="Y323" s="48" t="s">
        <v>780</v>
      </c>
    </row>
    <row r="324" spans="1:25">
      <c r="A324" s="15" t="s">
        <v>465</v>
      </c>
      <c r="B324" s="15">
        <v>141</v>
      </c>
      <c r="C324" s="15">
        <v>144</v>
      </c>
      <c r="D324" s="15">
        <v>3</v>
      </c>
      <c r="E324" s="46" t="s">
        <v>667</v>
      </c>
      <c r="F324" s="53" t="s">
        <v>480</v>
      </c>
      <c r="G324" s="86">
        <v>0.5</v>
      </c>
      <c r="H324" s="15" t="s">
        <v>729</v>
      </c>
      <c r="I324" s="15">
        <v>15</v>
      </c>
      <c r="J324" s="15">
        <v>13</v>
      </c>
      <c r="K324" s="15">
        <v>75</v>
      </c>
      <c r="L324" s="60">
        <v>2.98</v>
      </c>
      <c r="M324" s="15">
        <v>2</v>
      </c>
      <c r="N324" s="15">
        <v>478</v>
      </c>
      <c r="O324" s="15" t="s">
        <v>729</v>
      </c>
      <c r="P324" s="15" t="s">
        <v>730</v>
      </c>
      <c r="Q324" s="15">
        <v>263</v>
      </c>
      <c r="R324" s="60"/>
      <c r="S324" s="64"/>
      <c r="T324" s="64"/>
      <c r="U324" s="88">
        <v>0.01</v>
      </c>
      <c r="V324" s="64"/>
      <c r="W324" s="15" t="s">
        <v>14</v>
      </c>
      <c r="X324" s="15">
        <v>243857</v>
      </c>
      <c r="Y324" s="48" t="s">
        <v>780</v>
      </c>
    </row>
    <row r="325" spans="1:25">
      <c r="A325" s="15" t="s">
        <v>465</v>
      </c>
      <c r="B325" s="15">
        <v>144</v>
      </c>
      <c r="C325" s="15">
        <v>147</v>
      </c>
      <c r="D325" s="15">
        <v>3</v>
      </c>
      <c r="E325" s="46" t="s">
        <v>668</v>
      </c>
      <c r="F325" s="53" t="s">
        <v>480</v>
      </c>
      <c r="G325" s="86">
        <v>0.6</v>
      </c>
      <c r="H325" s="15">
        <v>4</v>
      </c>
      <c r="I325" s="15">
        <v>131</v>
      </c>
      <c r="J325" s="15">
        <v>23</v>
      </c>
      <c r="K325" s="15">
        <v>367</v>
      </c>
      <c r="L325" s="60">
        <v>3.84</v>
      </c>
      <c r="M325" s="15">
        <v>6</v>
      </c>
      <c r="N325" s="15">
        <v>5080</v>
      </c>
      <c r="O325" s="15" t="s">
        <v>729</v>
      </c>
      <c r="P325" s="15" t="s">
        <v>730</v>
      </c>
      <c r="Q325" s="15">
        <v>725</v>
      </c>
      <c r="R325" s="60"/>
      <c r="S325" s="64"/>
      <c r="T325" s="64"/>
      <c r="U325" s="88">
        <v>0.1</v>
      </c>
      <c r="V325" s="64"/>
      <c r="W325" s="15" t="s">
        <v>14</v>
      </c>
      <c r="X325" s="15">
        <v>243857</v>
      </c>
      <c r="Y325" s="48" t="s">
        <v>780</v>
      </c>
    </row>
    <row r="326" spans="1:25">
      <c r="A326" s="15" t="s">
        <v>465</v>
      </c>
      <c r="B326" s="15">
        <v>147</v>
      </c>
      <c r="C326" s="15">
        <v>150</v>
      </c>
      <c r="D326" s="15">
        <v>3</v>
      </c>
      <c r="E326" s="46" t="s">
        <v>669</v>
      </c>
      <c r="F326" s="53" t="s">
        <v>480</v>
      </c>
      <c r="G326" s="86">
        <v>0.8</v>
      </c>
      <c r="H326" s="15">
        <v>5</v>
      </c>
      <c r="I326" s="15">
        <v>142</v>
      </c>
      <c r="J326" s="15">
        <v>25</v>
      </c>
      <c r="K326" s="15">
        <v>433</v>
      </c>
      <c r="L326" s="60">
        <v>4.2300000000000004</v>
      </c>
      <c r="M326" s="15">
        <v>7</v>
      </c>
      <c r="N326" s="15">
        <v>5560</v>
      </c>
      <c r="O326" s="15" t="s">
        <v>729</v>
      </c>
      <c r="P326" s="15" t="s">
        <v>730</v>
      </c>
      <c r="Q326" s="15">
        <v>827</v>
      </c>
      <c r="R326" s="60"/>
      <c r="S326" s="64"/>
      <c r="T326" s="64"/>
      <c r="U326" s="88">
        <v>0.17</v>
      </c>
      <c r="V326" s="64"/>
      <c r="W326" s="15" t="s">
        <v>14</v>
      </c>
      <c r="X326" s="15">
        <v>243857</v>
      </c>
      <c r="Y326" s="48" t="s">
        <v>780</v>
      </c>
    </row>
    <row r="327" spans="1:25">
      <c r="A327" s="15" t="s">
        <v>466</v>
      </c>
      <c r="B327" s="15">
        <v>0</v>
      </c>
      <c r="C327" s="15">
        <v>3</v>
      </c>
      <c r="D327" s="15">
        <v>3</v>
      </c>
      <c r="E327" s="46" t="s">
        <v>670</v>
      </c>
      <c r="F327" s="53" t="s">
        <v>480</v>
      </c>
      <c r="G327" s="86">
        <v>0.3</v>
      </c>
      <c r="H327" s="15" t="s">
        <v>729</v>
      </c>
      <c r="I327" s="15">
        <v>3</v>
      </c>
      <c r="J327" s="15" t="s">
        <v>736</v>
      </c>
      <c r="K327" s="15">
        <v>27</v>
      </c>
      <c r="L327" s="60">
        <v>2.65</v>
      </c>
      <c r="M327" s="15">
        <v>1</v>
      </c>
      <c r="N327" s="15">
        <v>34</v>
      </c>
      <c r="O327" s="15" t="s">
        <v>729</v>
      </c>
      <c r="P327" s="15" t="s">
        <v>730</v>
      </c>
      <c r="Q327" s="15">
        <v>26</v>
      </c>
      <c r="R327" s="60"/>
      <c r="S327" s="64"/>
      <c r="T327" s="64"/>
      <c r="U327" s="88" t="s">
        <v>731</v>
      </c>
      <c r="V327" s="64"/>
      <c r="W327" s="15" t="s">
        <v>14</v>
      </c>
      <c r="X327" s="15">
        <v>243857</v>
      </c>
      <c r="Y327" s="48" t="s">
        <v>780</v>
      </c>
    </row>
    <row r="328" spans="1:25">
      <c r="A328" s="15" t="s">
        <v>466</v>
      </c>
      <c r="B328" s="15">
        <v>3</v>
      </c>
      <c r="C328" s="15">
        <v>6</v>
      </c>
      <c r="D328" s="15">
        <v>3</v>
      </c>
      <c r="E328" s="46" t="s">
        <v>671</v>
      </c>
      <c r="F328" s="53" t="s">
        <v>480</v>
      </c>
      <c r="G328" s="86">
        <v>0.2</v>
      </c>
      <c r="H328" s="15" t="s">
        <v>729</v>
      </c>
      <c r="I328" s="15" t="s">
        <v>729</v>
      </c>
      <c r="J328" s="15">
        <v>1</v>
      </c>
      <c r="K328" s="15">
        <v>18</v>
      </c>
      <c r="L328" s="60">
        <v>2.62</v>
      </c>
      <c r="M328" s="15">
        <v>1</v>
      </c>
      <c r="N328" s="15">
        <v>19</v>
      </c>
      <c r="O328" s="15" t="s">
        <v>729</v>
      </c>
      <c r="P328" s="15" t="s">
        <v>730</v>
      </c>
      <c r="Q328" s="15">
        <v>52</v>
      </c>
      <c r="R328" s="60"/>
      <c r="S328" s="64"/>
      <c r="T328" s="64"/>
      <c r="U328" s="88" t="s">
        <v>731</v>
      </c>
      <c r="V328" s="64"/>
      <c r="W328" s="15" t="s">
        <v>14</v>
      </c>
      <c r="X328" s="15">
        <v>243857</v>
      </c>
      <c r="Y328" s="48" t="s">
        <v>780</v>
      </c>
    </row>
    <row r="329" spans="1:25">
      <c r="A329" s="15" t="s">
        <v>466</v>
      </c>
      <c r="B329" s="15">
        <v>6</v>
      </c>
      <c r="C329" s="15">
        <v>9</v>
      </c>
      <c r="D329" s="15">
        <v>3</v>
      </c>
      <c r="E329" s="46" t="s">
        <v>672</v>
      </c>
      <c r="F329" s="53" t="s">
        <v>480</v>
      </c>
      <c r="G329" s="86">
        <v>0.3</v>
      </c>
      <c r="H329" s="15" t="s">
        <v>729</v>
      </c>
      <c r="I329" s="15">
        <v>6</v>
      </c>
      <c r="J329" s="15">
        <v>1</v>
      </c>
      <c r="K329" s="15">
        <v>31</v>
      </c>
      <c r="L329" s="60">
        <v>2.57</v>
      </c>
      <c r="M329" s="15">
        <v>1</v>
      </c>
      <c r="N329" s="15">
        <v>24</v>
      </c>
      <c r="O329" s="15" t="s">
        <v>729</v>
      </c>
      <c r="P329" s="15" t="s">
        <v>730</v>
      </c>
      <c r="Q329" s="15">
        <v>39</v>
      </c>
      <c r="R329" s="60"/>
      <c r="S329" s="64"/>
      <c r="T329" s="64"/>
      <c r="U329" s="88" t="s">
        <v>731</v>
      </c>
      <c r="V329" s="64"/>
      <c r="W329" s="15" t="s">
        <v>14</v>
      </c>
      <c r="X329" s="15">
        <v>243857</v>
      </c>
      <c r="Y329" s="48" t="s">
        <v>780</v>
      </c>
    </row>
    <row r="330" spans="1:25">
      <c r="A330" s="15" t="s">
        <v>466</v>
      </c>
      <c r="B330" s="15">
        <v>9</v>
      </c>
      <c r="C330" s="15">
        <v>12</v>
      </c>
      <c r="D330" s="15">
        <v>3</v>
      </c>
      <c r="E330" s="46" t="s">
        <v>673</v>
      </c>
      <c r="F330" s="53" t="s">
        <v>480</v>
      </c>
      <c r="G330" s="86" t="s">
        <v>734</v>
      </c>
      <c r="H330" s="15" t="s">
        <v>729</v>
      </c>
      <c r="I330" s="15">
        <v>34</v>
      </c>
      <c r="J330" s="15">
        <v>1</v>
      </c>
      <c r="K330" s="15">
        <v>15</v>
      </c>
      <c r="L330" s="60">
        <v>2.52</v>
      </c>
      <c r="M330" s="15">
        <v>1</v>
      </c>
      <c r="N330" s="15">
        <v>6</v>
      </c>
      <c r="O330" s="15" t="s">
        <v>729</v>
      </c>
      <c r="P330" s="15" t="s">
        <v>730</v>
      </c>
      <c r="Q330" s="15">
        <v>30</v>
      </c>
      <c r="R330" s="60"/>
      <c r="S330" s="64"/>
      <c r="T330" s="64"/>
      <c r="U330" s="88" t="s">
        <v>731</v>
      </c>
      <c r="V330" s="64"/>
      <c r="W330" s="15" t="s">
        <v>14</v>
      </c>
      <c r="X330" s="15">
        <v>243857</v>
      </c>
      <c r="Y330" s="48" t="s">
        <v>780</v>
      </c>
    </row>
    <row r="331" spans="1:25">
      <c r="A331" s="15" t="s">
        <v>466</v>
      </c>
      <c r="B331" s="15">
        <v>12</v>
      </c>
      <c r="C331" s="15">
        <v>15</v>
      </c>
      <c r="D331" s="15">
        <v>3</v>
      </c>
      <c r="E331" s="46" t="s">
        <v>674</v>
      </c>
      <c r="F331" s="53" t="s">
        <v>480</v>
      </c>
      <c r="G331" s="86">
        <v>0.2</v>
      </c>
      <c r="H331" s="15" t="s">
        <v>729</v>
      </c>
      <c r="I331" s="15" t="s">
        <v>729</v>
      </c>
      <c r="J331" s="15" t="s">
        <v>736</v>
      </c>
      <c r="K331" s="15">
        <v>10</v>
      </c>
      <c r="L331" s="60">
        <v>2.61</v>
      </c>
      <c r="M331" s="15">
        <v>1</v>
      </c>
      <c r="N331" s="15">
        <v>3</v>
      </c>
      <c r="O331" s="15" t="s">
        <v>729</v>
      </c>
      <c r="P331" s="15" t="s">
        <v>730</v>
      </c>
      <c r="Q331" s="15">
        <v>27</v>
      </c>
      <c r="R331" s="60"/>
      <c r="S331" s="64"/>
      <c r="T331" s="64"/>
      <c r="U331" s="88" t="s">
        <v>731</v>
      </c>
      <c r="V331" s="64"/>
      <c r="W331" s="15" t="s">
        <v>14</v>
      </c>
      <c r="X331" s="15">
        <v>243857</v>
      </c>
      <c r="Y331" s="48" t="s">
        <v>780</v>
      </c>
    </row>
    <row r="332" spans="1:25">
      <c r="A332" s="15" t="s">
        <v>466</v>
      </c>
      <c r="B332" s="15">
        <v>15</v>
      </c>
      <c r="C332" s="15">
        <v>18</v>
      </c>
      <c r="D332" s="15">
        <v>3</v>
      </c>
      <c r="E332" s="46" t="s">
        <v>675</v>
      </c>
      <c r="F332" s="53" t="s">
        <v>480</v>
      </c>
      <c r="G332" s="86">
        <v>0.2</v>
      </c>
      <c r="H332" s="15" t="s">
        <v>729</v>
      </c>
      <c r="I332" s="15">
        <v>2</v>
      </c>
      <c r="J332" s="15" t="s">
        <v>736</v>
      </c>
      <c r="K332" s="15">
        <v>8</v>
      </c>
      <c r="L332" s="60">
        <v>2.83</v>
      </c>
      <c r="M332" s="15">
        <v>1</v>
      </c>
      <c r="N332" s="15">
        <v>3</v>
      </c>
      <c r="O332" s="15" t="s">
        <v>729</v>
      </c>
      <c r="P332" s="15" t="s">
        <v>730</v>
      </c>
      <c r="Q332" s="15">
        <v>16</v>
      </c>
      <c r="R332" s="60"/>
      <c r="S332" s="64"/>
      <c r="T332" s="64"/>
      <c r="U332" s="88" t="s">
        <v>731</v>
      </c>
      <c r="V332" s="64"/>
      <c r="W332" s="15" t="s">
        <v>14</v>
      </c>
      <c r="X332" s="15">
        <v>243857</v>
      </c>
      <c r="Y332" s="48" t="s">
        <v>780</v>
      </c>
    </row>
    <row r="333" spans="1:25">
      <c r="A333" s="15" t="s">
        <v>466</v>
      </c>
      <c r="B333" s="15">
        <v>18</v>
      </c>
      <c r="C333" s="15">
        <v>21</v>
      </c>
      <c r="D333" s="15">
        <v>3</v>
      </c>
      <c r="E333" s="46" t="s">
        <v>676</v>
      </c>
      <c r="F333" s="53" t="s">
        <v>480</v>
      </c>
      <c r="G333" s="86">
        <v>0.2</v>
      </c>
      <c r="H333" s="15" t="s">
        <v>729</v>
      </c>
      <c r="I333" s="15">
        <v>3</v>
      </c>
      <c r="J333" s="15">
        <v>1</v>
      </c>
      <c r="K333" s="15">
        <v>10</v>
      </c>
      <c r="L333" s="60">
        <v>3.28</v>
      </c>
      <c r="M333" s="15" t="s">
        <v>736</v>
      </c>
      <c r="N333" s="15">
        <v>2</v>
      </c>
      <c r="O333" s="15">
        <v>2</v>
      </c>
      <c r="P333" s="15" t="s">
        <v>730</v>
      </c>
      <c r="Q333" s="15">
        <v>15</v>
      </c>
      <c r="R333" s="60"/>
      <c r="S333" s="64"/>
      <c r="T333" s="64"/>
      <c r="U333" s="88" t="s">
        <v>731</v>
      </c>
      <c r="V333" s="64"/>
      <c r="W333" s="15" t="s">
        <v>14</v>
      </c>
      <c r="X333" s="15">
        <v>243857</v>
      </c>
      <c r="Y333" s="48" t="s">
        <v>780</v>
      </c>
    </row>
    <row r="334" spans="1:25">
      <c r="A334" s="15" t="s">
        <v>466</v>
      </c>
      <c r="B334" s="15">
        <v>21</v>
      </c>
      <c r="C334" s="15">
        <v>24</v>
      </c>
      <c r="D334" s="15">
        <v>3</v>
      </c>
      <c r="E334" s="46" t="s">
        <v>677</v>
      </c>
      <c r="F334" s="53" t="s">
        <v>480</v>
      </c>
      <c r="G334" s="86">
        <v>0.2</v>
      </c>
      <c r="H334" s="15" t="s">
        <v>729</v>
      </c>
      <c r="I334" s="15">
        <v>3</v>
      </c>
      <c r="J334" s="15">
        <v>2</v>
      </c>
      <c r="K334" s="15">
        <v>12</v>
      </c>
      <c r="L334" s="60">
        <v>3.08</v>
      </c>
      <c r="M334" s="15" t="s">
        <v>736</v>
      </c>
      <c r="N334" s="15">
        <v>7</v>
      </c>
      <c r="O334" s="15" t="s">
        <v>729</v>
      </c>
      <c r="P334" s="15" t="s">
        <v>730</v>
      </c>
      <c r="Q334" s="15">
        <v>21</v>
      </c>
      <c r="R334" s="60"/>
      <c r="S334" s="64"/>
      <c r="T334" s="64"/>
      <c r="U334" s="88" t="s">
        <v>731</v>
      </c>
      <c r="V334" s="64"/>
      <c r="W334" s="15" t="s">
        <v>14</v>
      </c>
      <c r="X334" s="15">
        <v>243857</v>
      </c>
      <c r="Y334" s="48" t="s">
        <v>780</v>
      </c>
    </row>
    <row r="335" spans="1:25">
      <c r="A335" s="15" t="s">
        <v>466</v>
      </c>
      <c r="B335" s="15">
        <v>24</v>
      </c>
      <c r="C335" s="15">
        <v>27</v>
      </c>
      <c r="D335" s="15">
        <v>3</v>
      </c>
      <c r="E335" s="46" t="s">
        <v>678</v>
      </c>
      <c r="F335" s="53" t="s">
        <v>480</v>
      </c>
      <c r="G335" s="86" t="s">
        <v>734</v>
      </c>
      <c r="H335" s="15" t="s">
        <v>729</v>
      </c>
      <c r="I335" s="15">
        <v>2</v>
      </c>
      <c r="J335" s="15">
        <v>2</v>
      </c>
      <c r="K335" s="15">
        <v>16</v>
      </c>
      <c r="L335" s="60">
        <v>3.31</v>
      </c>
      <c r="M335" s="15" t="s">
        <v>736</v>
      </c>
      <c r="N335" s="15">
        <v>4</v>
      </c>
      <c r="O335" s="15" t="s">
        <v>729</v>
      </c>
      <c r="P335" s="15" t="s">
        <v>730</v>
      </c>
      <c r="Q335" s="15">
        <v>48</v>
      </c>
      <c r="R335" s="60"/>
      <c r="S335" s="64"/>
      <c r="T335" s="64"/>
      <c r="U335" s="88" t="s">
        <v>731</v>
      </c>
      <c r="V335" s="64"/>
      <c r="W335" s="15" t="s">
        <v>14</v>
      </c>
      <c r="X335" s="15">
        <v>243857</v>
      </c>
      <c r="Y335" s="48" t="s">
        <v>780</v>
      </c>
    </row>
    <row r="336" spans="1:25">
      <c r="A336" s="15" t="s">
        <v>466</v>
      </c>
      <c r="B336" s="15">
        <v>27</v>
      </c>
      <c r="C336" s="15">
        <v>30</v>
      </c>
      <c r="D336" s="15">
        <v>3</v>
      </c>
      <c r="E336" s="46" t="s">
        <v>679</v>
      </c>
      <c r="F336" s="53" t="s">
        <v>480</v>
      </c>
      <c r="G336" s="86">
        <v>0.4</v>
      </c>
      <c r="H336" s="15" t="s">
        <v>729</v>
      </c>
      <c r="I336" s="15">
        <v>2</v>
      </c>
      <c r="J336" s="15">
        <v>1</v>
      </c>
      <c r="K336" s="15">
        <v>8</v>
      </c>
      <c r="L336" s="60">
        <v>2.72</v>
      </c>
      <c r="M336" s="15" t="s">
        <v>736</v>
      </c>
      <c r="N336" s="15">
        <v>3</v>
      </c>
      <c r="O336" s="15">
        <v>2</v>
      </c>
      <c r="P336" s="15" t="s">
        <v>730</v>
      </c>
      <c r="Q336" s="15">
        <v>42</v>
      </c>
      <c r="R336" s="60"/>
      <c r="S336" s="64"/>
      <c r="T336" s="64"/>
      <c r="U336" s="88" t="s">
        <v>731</v>
      </c>
      <c r="V336" s="64"/>
      <c r="W336" s="15" t="s">
        <v>14</v>
      </c>
      <c r="X336" s="15">
        <v>243857</v>
      </c>
      <c r="Y336" s="48" t="s">
        <v>780</v>
      </c>
    </row>
    <row r="337" spans="1:25">
      <c r="A337" s="15" t="s">
        <v>466</v>
      </c>
      <c r="B337" s="15">
        <v>30</v>
      </c>
      <c r="C337" s="15">
        <v>33</v>
      </c>
      <c r="D337" s="15">
        <v>3</v>
      </c>
      <c r="E337" s="46" t="s">
        <v>680</v>
      </c>
      <c r="F337" s="53" t="s">
        <v>480</v>
      </c>
      <c r="G337" s="86">
        <v>0.2</v>
      </c>
      <c r="H337" s="15" t="s">
        <v>729</v>
      </c>
      <c r="I337" s="15">
        <v>2</v>
      </c>
      <c r="J337" s="15">
        <v>28</v>
      </c>
      <c r="K337" s="15">
        <v>33</v>
      </c>
      <c r="L337" s="60">
        <v>2.83</v>
      </c>
      <c r="M337" s="15">
        <v>1</v>
      </c>
      <c r="N337" s="15">
        <v>5</v>
      </c>
      <c r="O337" s="15" t="s">
        <v>729</v>
      </c>
      <c r="P337" s="15" t="s">
        <v>730</v>
      </c>
      <c r="Q337" s="15">
        <v>50</v>
      </c>
      <c r="R337" s="60"/>
      <c r="S337" s="64"/>
      <c r="T337" s="64"/>
      <c r="U337" s="88" t="s">
        <v>731</v>
      </c>
      <c r="V337" s="64"/>
      <c r="W337" s="15" t="s">
        <v>14</v>
      </c>
      <c r="X337" s="15">
        <v>243857</v>
      </c>
      <c r="Y337" s="48" t="s">
        <v>780</v>
      </c>
    </row>
    <row r="338" spans="1:25">
      <c r="A338" s="15" t="s">
        <v>466</v>
      </c>
      <c r="B338" s="15">
        <v>33</v>
      </c>
      <c r="C338" s="15">
        <v>36</v>
      </c>
      <c r="D338" s="15">
        <v>3</v>
      </c>
      <c r="E338" s="46" t="s">
        <v>681</v>
      </c>
      <c r="F338" s="53" t="s">
        <v>480</v>
      </c>
      <c r="G338" s="86">
        <v>0.2</v>
      </c>
      <c r="H338" s="15">
        <v>2</v>
      </c>
      <c r="I338" s="15">
        <v>4</v>
      </c>
      <c r="J338" s="15">
        <v>35</v>
      </c>
      <c r="K338" s="15">
        <v>33</v>
      </c>
      <c r="L338" s="60">
        <v>2.85</v>
      </c>
      <c r="M338" s="15">
        <v>1</v>
      </c>
      <c r="N338" s="15">
        <v>3</v>
      </c>
      <c r="O338" s="15" t="s">
        <v>729</v>
      </c>
      <c r="P338" s="15" t="s">
        <v>730</v>
      </c>
      <c r="Q338" s="15">
        <v>139</v>
      </c>
      <c r="R338" s="60"/>
      <c r="S338" s="64"/>
      <c r="T338" s="64"/>
      <c r="U338" s="88">
        <v>0.01</v>
      </c>
      <c r="V338" s="64"/>
      <c r="W338" s="15" t="s">
        <v>14</v>
      </c>
      <c r="X338" s="15">
        <v>243857</v>
      </c>
      <c r="Y338" s="48" t="s">
        <v>780</v>
      </c>
    </row>
    <row r="339" spans="1:25">
      <c r="A339" s="15" t="s">
        <v>466</v>
      </c>
      <c r="B339" s="15">
        <v>36</v>
      </c>
      <c r="C339" s="15">
        <v>39</v>
      </c>
      <c r="D339" s="15">
        <v>3</v>
      </c>
      <c r="E339" s="46" t="s">
        <v>682</v>
      </c>
      <c r="F339" s="53" t="s">
        <v>480</v>
      </c>
      <c r="G339" s="86">
        <v>0.3</v>
      </c>
      <c r="H339" s="15" t="s">
        <v>729</v>
      </c>
      <c r="I339" s="15">
        <v>3</v>
      </c>
      <c r="J339" s="15">
        <v>38</v>
      </c>
      <c r="K339" s="15">
        <v>95</v>
      </c>
      <c r="L339" s="60">
        <v>2.83</v>
      </c>
      <c r="M339" s="15">
        <v>1</v>
      </c>
      <c r="N339" s="15">
        <v>5</v>
      </c>
      <c r="O339" s="15">
        <v>2</v>
      </c>
      <c r="P339" s="15" t="s">
        <v>730</v>
      </c>
      <c r="Q339" s="15">
        <v>177</v>
      </c>
      <c r="R339" s="60"/>
      <c r="S339" s="64"/>
      <c r="T339" s="64"/>
      <c r="U339" s="88">
        <v>0.01</v>
      </c>
      <c r="V339" s="64"/>
      <c r="W339" s="15" t="s">
        <v>14</v>
      </c>
      <c r="X339" s="15">
        <v>243857</v>
      </c>
      <c r="Y339" s="48" t="s">
        <v>780</v>
      </c>
    </row>
    <row r="340" spans="1:25">
      <c r="A340" s="15" t="s">
        <v>466</v>
      </c>
      <c r="B340" s="15">
        <v>39</v>
      </c>
      <c r="C340" s="15">
        <v>42</v>
      </c>
      <c r="D340" s="15">
        <v>3</v>
      </c>
      <c r="E340" s="46" t="s">
        <v>683</v>
      </c>
      <c r="F340" s="53" t="s">
        <v>480</v>
      </c>
      <c r="G340" s="86">
        <v>0.2</v>
      </c>
      <c r="H340" s="15" t="s">
        <v>729</v>
      </c>
      <c r="I340" s="15">
        <v>4</v>
      </c>
      <c r="J340" s="15">
        <v>14</v>
      </c>
      <c r="K340" s="15">
        <v>161</v>
      </c>
      <c r="L340" s="60">
        <v>2.81</v>
      </c>
      <c r="M340" s="15">
        <v>1</v>
      </c>
      <c r="N340" s="15">
        <v>6</v>
      </c>
      <c r="O340" s="15" t="s">
        <v>729</v>
      </c>
      <c r="P340" s="15" t="s">
        <v>730</v>
      </c>
      <c r="Q340" s="15">
        <v>293</v>
      </c>
      <c r="R340" s="60"/>
      <c r="S340" s="64"/>
      <c r="T340" s="64"/>
      <c r="U340" s="88">
        <v>0.01</v>
      </c>
      <c r="V340" s="64"/>
      <c r="W340" s="15" t="s">
        <v>14</v>
      </c>
      <c r="X340" s="15">
        <v>243857</v>
      </c>
      <c r="Y340" s="48" t="s">
        <v>780</v>
      </c>
    </row>
    <row r="341" spans="1:25">
      <c r="A341" s="15" t="s">
        <v>466</v>
      </c>
      <c r="B341" s="15">
        <v>42</v>
      </c>
      <c r="C341" s="15">
        <v>45</v>
      </c>
      <c r="D341" s="15">
        <v>3</v>
      </c>
      <c r="E341" s="46" t="s">
        <v>684</v>
      </c>
      <c r="F341" s="53" t="s">
        <v>480</v>
      </c>
      <c r="G341" s="86">
        <v>0.2</v>
      </c>
      <c r="H341" s="15">
        <v>2</v>
      </c>
      <c r="I341" s="15">
        <v>4</v>
      </c>
      <c r="J341" s="15">
        <v>13</v>
      </c>
      <c r="K341" s="15">
        <v>178</v>
      </c>
      <c r="L341" s="60">
        <v>2.79</v>
      </c>
      <c r="M341" s="15">
        <v>1</v>
      </c>
      <c r="N341" s="15">
        <v>3</v>
      </c>
      <c r="O341" s="15" t="s">
        <v>729</v>
      </c>
      <c r="P341" s="15" t="s">
        <v>730</v>
      </c>
      <c r="Q341" s="15">
        <v>290</v>
      </c>
      <c r="R341" s="60"/>
      <c r="S341" s="64"/>
      <c r="T341" s="64"/>
      <c r="U341" s="88">
        <v>0.01</v>
      </c>
      <c r="V341" s="64"/>
      <c r="W341" s="15" t="s">
        <v>14</v>
      </c>
      <c r="X341" s="15">
        <v>243857</v>
      </c>
      <c r="Y341" s="48" t="s">
        <v>780</v>
      </c>
    </row>
    <row r="342" spans="1:25">
      <c r="A342" s="15" t="s">
        <v>466</v>
      </c>
      <c r="B342" s="15">
        <v>45</v>
      </c>
      <c r="C342" s="15">
        <v>48</v>
      </c>
      <c r="D342" s="15">
        <v>3</v>
      </c>
      <c r="E342" s="46" t="s">
        <v>685</v>
      </c>
      <c r="F342" s="53" t="s">
        <v>480</v>
      </c>
      <c r="G342" s="86">
        <v>0.3</v>
      </c>
      <c r="H342" s="15" t="s">
        <v>729</v>
      </c>
      <c r="I342" s="15">
        <v>5</v>
      </c>
      <c r="J342" s="15">
        <v>13</v>
      </c>
      <c r="K342" s="15">
        <v>132</v>
      </c>
      <c r="L342" s="60">
        <v>2.68</v>
      </c>
      <c r="M342" s="15" t="s">
        <v>736</v>
      </c>
      <c r="N342" s="15">
        <v>2</v>
      </c>
      <c r="O342" s="15" t="s">
        <v>729</v>
      </c>
      <c r="P342" s="15" t="s">
        <v>730</v>
      </c>
      <c r="Q342" s="15">
        <v>208</v>
      </c>
      <c r="R342" s="60"/>
      <c r="S342" s="64"/>
      <c r="T342" s="64"/>
      <c r="U342" s="88" t="s">
        <v>731</v>
      </c>
      <c r="V342" s="64"/>
      <c r="W342" s="15" t="s">
        <v>14</v>
      </c>
      <c r="X342" s="15">
        <v>243857</v>
      </c>
      <c r="Y342" s="48" t="s">
        <v>780</v>
      </c>
    </row>
    <row r="343" spans="1:25">
      <c r="A343" s="15" t="s">
        <v>466</v>
      </c>
      <c r="B343" s="15">
        <v>48</v>
      </c>
      <c r="C343" s="15">
        <v>51</v>
      </c>
      <c r="D343" s="15">
        <v>3</v>
      </c>
      <c r="E343" s="46" t="s">
        <v>686</v>
      </c>
      <c r="F343" s="53" t="s">
        <v>480</v>
      </c>
      <c r="G343" s="86">
        <v>0.5</v>
      </c>
      <c r="H343" s="15" t="s">
        <v>729</v>
      </c>
      <c r="I343" s="15">
        <v>6</v>
      </c>
      <c r="J343" s="15">
        <v>12</v>
      </c>
      <c r="K343" s="15">
        <v>22</v>
      </c>
      <c r="L343" s="60">
        <v>2.54</v>
      </c>
      <c r="M343" s="15">
        <v>1</v>
      </c>
      <c r="N343" s="15" t="s">
        <v>729</v>
      </c>
      <c r="O343" s="15" t="s">
        <v>729</v>
      </c>
      <c r="P343" s="15" t="s">
        <v>730</v>
      </c>
      <c r="Q343" s="15">
        <v>241</v>
      </c>
      <c r="R343" s="60"/>
      <c r="S343" s="64"/>
      <c r="T343" s="64"/>
      <c r="U343" s="88" t="s">
        <v>731</v>
      </c>
      <c r="V343" s="64"/>
      <c r="W343" s="15" t="s">
        <v>14</v>
      </c>
      <c r="X343" s="15">
        <v>243857</v>
      </c>
      <c r="Y343" s="48" t="s">
        <v>780</v>
      </c>
    </row>
    <row r="344" spans="1:25">
      <c r="A344" s="15" t="s">
        <v>466</v>
      </c>
      <c r="B344" s="15">
        <v>51</v>
      </c>
      <c r="C344" s="15">
        <v>54</v>
      </c>
      <c r="D344" s="15">
        <v>3</v>
      </c>
      <c r="E344" s="46" t="s">
        <v>687</v>
      </c>
      <c r="F344" s="53" t="s">
        <v>480</v>
      </c>
      <c r="G344" s="86">
        <v>0.2</v>
      </c>
      <c r="H344" s="15" t="s">
        <v>729</v>
      </c>
      <c r="I344" s="15" t="s">
        <v>729</v>
      </c>
      <c r="J344" s="15">
        <v>15</v>
      </c>
      <c r="K344" s="15">
        <v>3</v>
      </c>
      <c r="L344" s="60">
        <v>3.38</v>
      </c>
      <c r="M344" s="15">
        <v>1</v>
      </c>
      <c r="N344" s="15">
        <v>4</v>
      </c>
      <c r="O344" s="15">
        <v>3</v>
      </c>
      <c r="P344" s="15" t="s">
        <v>730</v>
      </c>
      <c r="Q344" s="15">
        <v>241</v>
      </c>
      <c r="R344" s="60"/>
      <c r="S344" s="64"/>
      <c r="T344" s="64"/>
      <c r="U344" s="88" t="s">
        <v>731</v>
      </c>
      <c r="V344" s="64"/>
      <c r="W344" s="15" t="s">
        <v>14</v>
      </c>
      <c r="X344" s="15">
        <v>243857</v>
      </c>
      <c r="Y344" s="48" t="s">
        <v>780</v>
      </c>
    </row>
    <row r="345" spans="1:25">
      <c r="A345" s="15" t="s">
        <v>466</v>
      </c>
      <c r="B345" s="15">
        <v>54</v>
      </c>
      <c r="C345" s="15">
        <v>57</v>
      </c>
      <c r="D345" s="15">
        <v>3</v>
      </c>
      <c r="E345" s="46" t="s">
        <v>688</v>
      </c>
      <c r="F345" s="53" t="s">
        <v>480</v>
      </c>
      <c r="G345" s="86">
        <v>0.2</v>
      </c>
      <c r="H345" s="15" t="s">
        <v>729</v>
      </c>
      <c r="I345" s="15" t="s">
        <v>729</v>
      </c>
      <c r="J345" s="15">
        <v>9</v>
      </c>
      <c r="K345" s="15">
        <v>12</v>
      </c>
      <c r="L345" s="60">
        <v>2.58</v>
      </c>
      <c r="M345" s="15">
        <v>1</v>
      </c>
      <c r="N345" s="15">
        <v>4</v>
      </c>
      <c r="O345" s="15">
        <v>3</v>
      </c>
      <c r="P345" s="15" t="s">
        <v>730</v>
      </c>
      <c r="Q345" s="15">
        <v>122</v>
      </c>
      <c r="R345" s="60"/>
      <c r="S345" s="64"/>
      <c r="T345" s="64"/>
      <c r="U345" s="88" t="s">
        <v>731</v>
      </c>
      <c r="V345" s="64"/>
      <c r="W345" s="15" t="s">
        <v>14</v>
      </c>
      <c r="X345" s="15">
        <v>243857</v>
      </c>
      <c r="Y345" s="48" t="s">
        <v>780</v>
      </c>
    </row>
    <row r="346" spans="1:25">
      <c r="A346" s="15" t="s">
        <v>466</v>
      </c>
      <c r="B346" s="15">
        <v>57</v>
      </c>
      <c r="C346" s="15">
        <v>60</v>
      </c>
      <c r="D346" s="15">
        <v>3</v>
      </c>
      <c r="E346" s="46" t="s">
        <v>689</v>
      </c>
      <c r="F346" s="53" t="s">
        <v>480</v>
      </c>
      <c r="G346" s="86" t="s">
        <v>734</v>
      </c>
      <c r="H346" s="15">
        <v>2</v>
      </c>
      <c r="I346" s="15">
        <v>2</v>
      </c>
      <c r="J346" s="15">
        <v>10</v>
      </c>
      <c r="K346" s="15">
        <v>22</v>
      </c>
      <c r="L346" s="60">
        <v>2.79</v>
      </c>
      <c r="M346" s="15">
        <v>1</v>
      </c>
      <c r="N346" s="15">
        <v>7</v>
      </c>
      <c r="O346" s="15" t="s">
        <v>729</v>
      </c>
      <c r="P346" s="15" t="s">
        <v>730</v>
      </c>
      <c r="Q346" s="15">
        <v>92</v>
      </c>
      <c r="R346" s="60"/>
      <c r="S346" s="64"/>
      <c r="T346" s="64"/>
      <c r="U346" s="88" t="s">
        <v>731</v>
      </c>
      <c r="V346" s="64"/>
      <c r="W346" s="15" t="s">
        <v>14</v>
      </c>
      <c r="X346" s="15">
        <v>243857</v>
      </c>
      <c r="Y346" s="48" t="s">
        <v>780</v>
      </c>
    </row>
    <row r="347" spans="1:25" ht="15.75" thickBot="1">
      <c r="A347" s="35" t="s">
        <v>466</v>
      </c>
      <c r="B347" s="35">
        <v>60</v>
      </c>
      <c r="C347" s="35">
        <v>63</v>
      </c>
      <c r="D347" s="35">
        <v>3</v>
      </c>
      <c r="E347" s="49" t="s">
        <v>690</v>
      </c>
      <c r="F347" s="74" t="s">
        <v>480</v>
      </c>
      <c r="G347" s="90" t="s">
        <v>734</v>
      </c>
      <c r="H347" s="35" t="s">
        <v>729</v>
      </c>
      <c r="I347" s="35">
        <v>2</v>
      </c>
      <c r="J347" s="35">
        <v>11</v>
      </c>
      <c r="K347" s="35">
        <v>7</v>
      </c>
      <c r="L347" s="63">
        <v>2.92</v>
      </c>
      <c r="M347" s="35">
        <v>1</v>
      </c>
      <c r="N347" s="35">
        <v>5</v>
      </c>
      <c r="O347" s="35" t="s">
        <v>729</v>
      </c>
      <c r="P347" s="35" t="s">
        <v>730</v>
      </c>
      <c r="Q347" s="35">
        <v>82</v>
      </c>
      <c r="R347" s="63"/>
      <c r="S347" s="65"/>
      <c r="T347" s="65"/>
      <c r="U347" s="92" t="s">
        <v>731</v>
      </c>
      <c r="V347" s="65"/>
      <c r="W347" s="35" t="s">
        <v>14</v>
      </c>
      <c r="X347" s="35">
        <v>243857</v>
      </c>
      <c r="Y347" s="50" t="s">
        <v>780</v>
      </c>
    </row>
    <row r="348" spans="1:25">
      <c r="A348" s="71" t="s">
        <v>466</v>
      </c>
      <c r="B348" s="71">
        <v>63</v>
      </c>
      <c r="C348" s="71">
        <v>66</v>
      </c>
      <c r="D348" s="71">
        <v>3</v>
      </c>
      <c r="E348" s="72" t="s">
        <v>691</v>
      </c>
      <c r="F348" s="73" t="s">
        <v>480</v>
      </c>
      <c r="G348" s="80">
        <v>0.2</v>
      </c>
      <c r="H348" s="71" t="s">
        <v>729</v>
      </c>
      <c r="I348" s="71">
        <v>2</v>
      </c>
      <c r="J348" s="71">
        <v>29</v>
      </c>
      <c r="K348" s="71">
        <v>10</v>
      </c>
      <c r="L348" s="81">
        <v>7.26</v>
      </c>
      <c r="M348" s="71">
        <v>1</v>
      </c>
      <c r="N348" s="71">
        <v>4</v>
      </c>
      <c r="O348" s="71" t="s">
        <v>729</v>
      </c>
      <c r="P348" s="71" t="s">
        <v>730</v>
      </c>
      <c r="Q348" s="71">
        <v>216</v>
      </c>
      <c r="R348" s="81"/>
      <c r="S348" s="83"/>
      <c r="T348" s="83"/>
      <c r="U348" s="84">
        <v>0.01</v>
      </c>
      <c r="V348" s="83"/>
      <c r="W348" s="71" t="s">
        <v>14</v>
      </c>
      <c r="X348" s="71">
        <v>243857</v>
      </c>
      <c r="Y348" s="85" t="s">
        <v>780</v>
      </c>
    </row>
    <row r="349" spans="1:25">
      <c r="A349" s="15" t="s">
        <v>466</v>
      </c>
      <c r="B349" s="15">
        <v>66</v>
      </c>
      <c r="C349" s="15">
        <v>69</v>
      </c>
      <c r="D349" s="15">
        <v>3</v>
      </c>
      <c r="E349" s="46" t="s">
        <v>692</v>
      </c>
      <c r="F349" s="53" t="s">
        <v>480</v>
      </c>
      <c r="G349" s="86" t="s">
        <v>734</v>
      </c>
      <c r="H349" s="15">
        <v>2</v>
      </c>
      <c r="I349" s="15">
        <v>3</v>
      </c>
      <c r="J349" s="15">
        <v>10</v>
      </c>
      <c r="K349" s="15">
        <v>1</v>
      </c>
      <c r="L349" s="60">
        <v>2.71</v>
      </c>
      <c r="M349" s="15">
        <v>1</v>
      </c>
      <c r="N349" s="15" t="s">
        <v>729</v>
      </c>
      <c r="O349" s="15">
        <v>2</v>
      </c>
      <c r="P349" s="15" t="s">
        <v>730</v>
      </c>
      <c r="Q349" s="15">
        <v>69</v>
      </c>
      <c r="R349" s="60"/>
      <c r="S349" s="64"/>
      <c r="T349" s="64"/>
      <c r="U349" s="88">
        <v>0.01</v>
      </c>
      <c r="V349" s="64"/>
      <c r="W349" s="15" t="s">
        <v>14</v>
      </c>
      <c r="X349" s="15">
        <v>243857</v>
      </c>
      <c r="Y349" s="48" t="s">
        <v>780</v>
      </c>
    </row>
    <row r="350" spans="1:25">
      <c r="A350" s="15" t="s">
        <v>466</v>
      </c>
      <c r="B350" s="15">
        <v>69</v>
      </c>
      <c r="C350" s="15">
        <v>72</v>
      </c>
      <c r="D350" s="15">
        <v>3</v>
      </c>
      <c r="E350" s="46" t="s">
        <v>693</v>
      </c>
      <c r="F350" s="53" t="s">
        <v>480</v>
      </c>
      <c r="G350" s="86">
        <v>0.2</v>
      </c>
      <c r="H350" s="15" t="s">
        <v>729</v>
      </c>
      <c r="I350" s="15" t="s">
        <v>729</v>
      </c>
      <c r="J350" s="15">
        <v>10</v>
      </c>
      <c r="K350" s="15">
        <v>1</v>
      </c>
      <c r="L350" s="60">
        <v>2.4</v>
      </c>
      <c r="M350" s="15">
        <v>1</v>
      </c>
      <c r="N350" s="15">
        <v>2</v>
      </c>
      <c r="O350" s="15" t="s">
        <v>729</v>
      </c>
      <c r="P350" s="15" t="s">
        <v>730</v>
      </c>
      <c r="Q350" s="15">
        <v>72</v>
      </c>
      <c r="R350" s="60"/>
      <c r="S350" s="64"/>
      <c r="T350" s="64"/>
      <c r="U350" s="88" t="s">
        <v>731</v>
      </c>
      <c r="V350" s="64"/>
      <c r="W350" s="15" t="s">
        <v>14</v>
      </c>
      <c r="X350" s="15">
        <v>243857</v>
      </c>
      <c r="Y350" s="48" t="s">
        <v>780</v>
      </c>
    </row>
    <row r="351" spans="1:25">
      <c r="A351" s="15" t="s">
        <v>466</v>
      </c>
      <c r="B351" s="15">
        <v>72</v>
      </c>
      <c r="C351" s="15">
        <v>75</v>
      </c>
      <c r="D351" s="15">
        <v>3</v>
      </c>
      <c r="E351" s="46" t="s">
        <v>694</v>
      </c>
      <c r="F351" s="53" t="s">
        <v>480</v>
      </c>
      <c r="G351" s="86" t="s">
        <v>734</v>
      </c>
      <c r="H351" s="15">
        <v>2</v>
      </c>
      <c r="I351" s="15">
        <v>3</v>
      </c>
      <c r="J351" s="15">
        <v>12</v>
      </c>
      <c r="K351" s="15">
        <v>1</v>
      </c>
      <c r="L351" s="60">
        <v>3.13</v>
      </c>
      <c r="M351" s="15">
        <v>1</v>
      </c>
      <c r="N351" s="15">
        <v>2</v>
      </c>
      <c r="O351" s="15" t="s">
        <v>729</v>
      </c>
      <c r="P351" s="15" t="s">
        <v>730</v>
      </c>
      <c r="Q351" s="15">
        <v>117</v>
      </c>
      <c r="R351" s="60"/>
      <c r="S351" s="64"/>
      <c r="T351" s="64"/>
      <c r="U351" s="88" t="s">
        <v>731</v>
      </c>
      <c r="V351" s="64"/>
      <c r="W351" s="15" t="s">
        <v>14</v>
      </c>
      <c r="X351" s="15">
        <v>243857</v>
      </c>
      <c r="Y351" s="48" t="s">
        <v>780</v>
      </c>
    </row>
    <row r="352" spans="1:25">
      <c r="A352" s="15" t="s">
        <v>466</v>
      </c>
      <c r="B352" s="15">
        <v>75</v>
      </c>
      <c r="C352" s="15">
        <v>78</v>
      </c>
      <c r="D352" s="15">
        <v>3</v>
      </c>
      <c r="E352" s="46" t="s">
        <v>695</v>
      </c>
      <c r="F352" s="53" t="s">
        <v>480</v>
      </c>
      <c r="G352" s="86" t="s">
        <v>734</v>
      </c>
      <c r="H352" s="15">
        <v>2</v>
      </c>
      <c r="I352" s="15" t="s">
        <v>729</v>
      </c>
      <c r="J352" s="15">
        <v>19</v>
      </c>
      <c r="K352" s="15" t="s">
        <v>736</v>
      </c>
      <c r="L352" s="60">
        <v>4.83</v>
      </c>
      <c r="M352" s="15">
        <v>1</v>
      </c>
      <c r="N352" s="15">
        <v>4</v>
      </c>
      <c r="O352" s="15" t="s">
        <v>729</v>
      </c>
      <c r="P352" s="15" t="s">
        <v>730</v>
      </c>
      <c r="Q352" s="15">
        <v>196</v>
      </c>
      <c r="R352" s="60"/>
      <c r="S352" s="64"/>
      <c r="T352" s="64"/>
      <c r="U352" s="88" t="s">
        <v>731</v>
      </c>
      <c r="V352" s="64"/>
      <c r="W352" s="15" t="s">
        <v>14</v>
      </c>
      <c r="X352" s="15">
        <v>243857</v>
      </c>
      <c r="Y352" s="48" t="s">
        <v>780</v>
      </c>
    </row>
    <row r="353" spans="1:25">
      <c r="A353" s="15" t="s">
        <v>466</v>
      </c>
      <c r="B353" s="15">
        <v>78</v>
      </c>
      <c r="C353" s="15">
        <v>81</v>
      </c>
      <c r="D353" s="15">
        <v>3</v>
      </c>
      <c r="E353" s="46" t="s">
        <v>696</v>
      </c>
      <c r="F353" s="53" t="s">
        <v>480</v>
      </c>
      <c r="G353" s="86">
        <v>0.2</v>
      </c>
      <c r="H353" s="15">
        <v>4</v>
      </c>
      <c r="I353" s="15" t="s">
        <v>729</v>
      </c>
      <c r="J353" s="15">
        <v>13</v>
      </c>
      <c r="K353" s="15">
        <v>2</v>
      </c>
      <c r="L353" s="60">
        <v>3.32</v>
      </c>
      <c r="M353" s="15">
        <v>1</v>
      </c>
      <c r="N353" s="15">
        <v>3</v>
      </c>
      <c r="O353" s="15" t="s">
        <v>729</v>
      </c>
      <c r="P353" s="15" t="s">
        <v>730</v>
      </c>
      <c r="Q353" s="15">
        <v>95</v>
      </c>
      <c r="R353" s="60"/>
      <c r="S353" s="64"/>
      <c r="T353" s="64"/>
      <c r="U353" s="88" t="s">
        <v>731</v>
      </c>
      <c r="V353" s="64"/>
      <c r="W353" s="15" t="s">
        <v>14</v>
      </c>
      <c r="X353" s="15">
        <v>243857</v>
      </c>
      <c r="Y353" s="48" t="s">
        <v>780</v>
      </c>
    </row>
    <row r="354" spans="1:25">
      <c r="A354" s="15" t="s">
        <v>466</v>
      </c>
      <c r="B354" s="15">
        <v>81</v>
      </c>
      <c r="C354" s="15">
        <v>84</v>
      </c>
      <c r="D354" s="15">
        <v>3</v>
      </c>
      <c r="E354" s="46" t="s">
        <v>697</v>
      </c>
      <c r="F354" s="53" t="s">
        <v>480</v>
      </c>
      <c r="G354" s="86">
        <v>0.2</v>
      </c>
      <c r="H354" s="15">
        <v>3</v>
      </c>
      <c r="I354" s="15" t="s">
        <v>729</v>
      </c>
      <c r="J354" s="15">
        <v>7</v>
      </c>
      <c r="K354" s="15">
        <v>9</v>
      </c>
      <c r="L354" s="60">
        <v>2.5099999999999998</v>
      </c>
      <c r="M354" s="15">
        <v>1</v>
      </c>
      <c r="N354" s="15">
        <v>3</v>
      </c>
      <c r="O354" s="15" t="s">
        <v>729</v>
      </c>
      <c r="P354" s="15" t="s">
        <v>730</v>
      </c>
      <c r="Q354" s="15">
        <v>58</v>
      </c>
      <c r="R354" s="60"/>
      <c r="S354" s="64"/>
      <c r="T354" s="64"/>
      <c r="U354" s="88" t="s">
        <v>731</v>
      </c>
      <c r="V354" s="64"/>
      <c r="W354" s="15" t="s">
        <v>14</v>
      </c>
      <c r="X354" s="15">
        <v>243857</v>
      </c>
      <c r="Y354" s="48" t="s">
        <v>780</v>
      </c>
    </row>
    <row r="355" spans="1:25">
      <c r="A355" s="15" t="s">
        <v>466</v>
      </c>
      <c r="B355" s="15">
        <v>84</v>
      </c>
      <c r="C355" s="15">
        <v>87</v>
      </c>
      <c r="D355" s="15">
        <v>3</v>
      </c>
      <c r="E355" s="46" t="s">
        <v>698</v>
      </c>
      <c r="F355" s="53" t="s">
        <v>480</v>
      </c>
      <c r="G355" s="86" t="s">
        <v>734</v>
      </c>
      <c r="H355" s="15">
        <v>2</v>
      </c>
      <c r="I355" s="15" t="s">
        <v>729</v>
      </c>
      <c r="J355" s="15">
        <v>8</v>
      </c>
      <c r="K355" s="15">
        <v>53</v>
      </c>
      <c r="L355" s="60">
        <v>2.7</v>
      </c>
      <c r="M355" s="15">
        <v>1</v>
      </c>
      <c r="N355" s="15" t="s">
        <v>729</v>
      </c>
      <c r="O355" s="15" t="s">
        <v>729</v>
      </c>
      <c r="P355" s="15" t="s">
        <v>730</v>
      </c>
      <c r="Q355" s="15">
        <v>106</v>
      </c>
      <c r="R355" s="60"/>
      <c r="S355" s="64"/>
      <c r="T355" s="64"/>
      <c r="U355" s="88" t="s">
        <v>731</v>
      </c>
      <c r="V355" s="64"/>
      <c r="W355" s="15" t="s">
        <v>14</v>
      </c>
      <c r="X355" s="15">
        <v>243857</v>
      </c>
      <c r="Y355" s="48" t="s">
        <v>780</v>
      </c>
    </row>
    <row r="356" spans="1:25">
      <c r="A356" s="15" t="s">
        <v>466</v>
      </c>
      <c r="B356" s="15">
        <v>87</v>
      </c>
      <c r="C356" s="15">
        <v>90</v>
      </c>
      <c r="D356" s="15">
        <v>3</v>
      </c>
      <c r="E356" s="46" t="s">
        <v>699</v>
      </c>
      <c r="F356" s="53" t="s">
        <v>480</v>
      </c>
      <c r="G356" s="86" t="s">
        <v>734</v>
      </c>
      <c r="H356" s="15" t="s">
        <v>729</v>
      </c>
      <c r="I356" s="15" t="s">
        <v>729</v>
      </c>
      <c r="J356" s="15">
        <v>9</v>
      </c>
      <c r="K356" s="15">
        <v>35</v>
      </c>
      <c r="L356" s="60">
        <v>2.46</v>
      </c>
      <c r="M356" s="15">
        <v>1</v>
      </c>
      <c r="N356" s="15" t="s">
        <v>729</v>
      </c>
      <c r="O356" s="15" t="s">
        <v>729</v>
      </c>
      <c r="P356" s="15" t="s">
        <v>730</v>
      </c>
      <c r="Q356" s="15">
        <v>95</v>
      </c>
      <c r="R356" s="60"/>
      <c r="S356" s="64"/>
      <c r="T356" s="64"/>
      <c r="U356" s="88" t="s">
        <v>731</v>
      </c>
      <c r="V356" s="64"/>
      <c r="W356" s="15" t="s">
        <v>14</v>
      </c>
      <c r="X356" s="15">
        <v>243857</v>
      </c>
      <c r="Y356" s="48" t="s">
        <v>780</v>
      </c>
    </row>
    <row r="357" spans="1:25">
      <c r="A357" s="15" t="s">
        <v>466</v>
      </c>
      <c r="B357" s="15">
        <v>90</v>
      </c>
      <c r="C357" s="15">
        <v>93</v>
      </c>
      <c r="D357" s="15">
        <v>3</v>
      </c>
      <c r="E357" s="46" t="s">
        <v>700</v>
      </c>
      <c r="F357" s="53" t="s">
        <v>480</v>
      </c>
      <c r="G357" s="86" t="s">
        <v>734</v>
      </c>
      <c r="H357" s="15" t="s">
        <v>729</v>
      </c>
      <c r="I357" s="15">
        <v>3</v>
      </c>
      <c r="J357" s="15">
        <v>10</v>
      </c>
      <c r="K357" s="15">
        <v>23</v>
      </c>
      <c r="L357" s="60">
        <v>2.59</v>
      </c>
      <c r="M357" s="15">
        <v>1</v>
      </c>
      <c r="N357" s="15" t="s">
        <v>729</v>
      </c>
      <c r="O357" s="15">
        <v>4</v>
      </c>
      <c r="P357" s="15" t="s">
        <v>730</v>
      </c>
      <c r="Q357" s="15">
        <v>115</v>
      </c>
      <c r="R357" s="60"/>
      <c r="S357" s="64"/>
      <c r="T357" s="64"/>
      <c r="U357" s="88" t="s">
        <v>731</v>
      </c>
      <c r="V357" s="64"/>
      <c r="W357" s="15" t="s">
        <v>14</v>
      </c>
      <c r="X357" s="15">
        <v>243857</v>
      </c>
      <c r="Y357" s="48" t="s">
        <v>780</v>
      </c>
    </row>
    <row r="358" spans="1:25">
      <c r="A358" s="15" t="s">
        <v>466</v>
      </c>
      <c r="B358" s="15">
        <v>93</v>
      </c>
      <c r="C358" s="15">
        <v>96</v>
      </c>
      <c r="D358" s="15">
        <v>3</v>
      </c>
      <c r="E358" s="46" t="s">
        <v>701</v>
      </c>
      <c r="F358" s="53" t="s">
        <v>480</v>
      </c>
      <c r="G358" s="86" t="s">
        <v>734</v>
      </c>
      <c r="H358" s="15">
        <v>2</v>
      </c>
      <c r="I358" s="15">
        <v>2</v>
      </c>
      <c r="J358" s="15">
        <v>10</v>
      </c>
      <c r="K358" s="15">
        <v>14</v>
      </c>
      <c r="L358" s="60">
        <v>2.9</v>
      </c>
      <c r="M358" s="15">
        <v>1</v>
      </c>
      <c r="N358" s="15" t="s">
        <v>729</v>
      </c>
      <c r="O358" s="15">
        <v>3</v>
      </c>
      <c r="P358" s="15" t="s">
        <v>730</v>
      </c>
      <c r="Q358" s="15">
        <v>69</v>
      </c>
      <c r="R358" s="60"/>
      <c r="S358" s="64"/>
      <c r="T358" s="64"/>
      <c r="U358" s="88" t="s">
        <v>731</v>
      </c>
      <c r="V358" s="64"/>
      <c r="W358" s="15" t="s">
        <v>14</v>
      </c>
      <c r="X358" s="15">
        <v>243857</v>
      </c>
      <c r="Y358" s="48" t="s">
        <v>780</v>
      </c>
    </row>
    <row r="359" spans="1:25">
      <c r="A359" s="15" t="s">
        <v>466</v>
      </c>
      <c r="B359" s="15">
        <v>96</v>
      </c>
      <c r="C359" s="15">
        <v>99</v>
      </c>
      <c r="D359" s="15">
        <v>3</v>
      </c>
      <c r="E359" s="46" t="s">
        <v>702</v>
      </c>
      <c r="F359" s="53" t="s">
        <v>480</v>
      </c>
      <c r="G359" s="86" t="s">
        <v>734</v>
      </c>
      <c r="H359" s="15">
        <v>2</v>
      </c>
      <c r="I359" s="15" t="s">
        <v>729</v>
      </c>
      <c r="J359" s="15">
        <v>10</v>
      </c>
      <c r="K359" s="15">
        <v>6</v>
      </c>
      <c r="L359" s="60">
        <v>2.66</v>
      </c>
      <c r="M359" s="15">
        <v>1</v>
      </c>
      <c r="N359" s="15" t="s">
        <v>729</v>
      </c>
      <c r="O359" s="15">
        <v>3</v>
      </c>
      <c r="P359" s="15" t="s">
        <v>730</v>
      </c>
      <c r="Q359" s="15">
        <v>55</v>
      </c>
      <c r="R359" s="60"/>
      <c r="S359" s="64"/>
      <c r="T359" s="64"/>
      <c r="U359" s="88" t="s">
        <v>731</v>
      </c>
      <c r="V359" s="64"/>
      <c r="W359" s="15" t="s">
        <v>14</v>
      </c>
      <c r="X359" s="15">
        <v>243857</v>
      </c>
      <c r="Y359" s="48" t="s">
        <v>780</v>
      </c>
    </row>
    <row r="360" spans="1:25">
      <c r="A360" s="15" t="s">
        <v>466</v>
      </c>
      <c r="B360" s="15">
        <v>99</v>
      </c>
      <c r="C360" s="15">
        <v>102</v>
      </c>
      <c r="D360" s="15">
        <v>3</v>
      </c>
      <c r="E360" s="46" t="s">
        <v>703</v>
      </c>
      <c r="F360" s="53" t="s">
        <v>480</v>
      </c>
      <c r="G360" s="86" t="s">
        <v>734</v>
      </c>
      <c r="H360" s="15">
        <v>2</v>
      </c>
      <c r="I360" s="15" t="s">
        <v>729</v>
      </c>
      <c r="J360" s="15">
        <v>11</v>
      </c>
      <c r="K360" s="15">
        <v>1</v>
      </c>
      <c r="L360" s="60">
        <v>2.91</v>
      </c>
      <c r="M360" s="15">
        <v>1</v>
      </c>
      <c r="N360" s="15" t="s">
        <v>729</v>
      </c>
      <c r="O360" s="15" t="s">
        <v>729</v>
      </c>
      <c r="P360" s="15" t="s">
        <v>730</v>
      </c>
      <c r="Q360" s="15">
        <v>50</v>
      </c>
      <c r="R360" s="60"/>
      <c r="S360" s="64"/>
      <c r="T360" s="64"/>
      <c r="U360" s="88" t="s">
        <v>731</v>
      </c>
      <c r="V360" s="64"/>
      <c r="W360" s="15" t="s">
        <v>14</v>
      </c>
      <c r="X360" s="15">
        <v>243857</v>
      </c>
      <c r="Y360" s="48" t="s">
        <v>780</v>
      </c>
    </row>
    <row r="361" spans="1:25">
      <c r="A361" s="15" t="s">
        <v>466</v>
      </c>
      <c r="B361" s="15">
        <v>102</v>
      </c>
      <c r="C361" s="15">
        <v>105</v>
      </c>
      <c r="D361" s="15">
        <v>3</v>
      </c>
      <c r="E361" s="46" t="s">
        <v>704</v>
      </c>
      <c r="F361" s="53" t="s">
        <v>480</v>
      </c>
      <c r="G361" s="86">
        <v>0.3</v>
      </c>
      <c r="H361" s="15" t="s">
        <v>729</v>
      </c>
      <c r="I361" s="15" t="s">
        <v>729</v>
      </c>
      <c r="J361" s="15">
        <v>9</v>
      </c>
      <c r="K361" s="15">
        <v>1</v>
      </c>
      <c r="L361" s="60">
        <v>2.58</v>
      </c>
      <c r="M361" s="15">
        <v>1</v>
      </c>
      <c r="N361" s="15" t="s">
        <v>729</v>
      </c>
      <c r="O361" s="15">
        <v>2</v>
      </c>
      <c r="P361" s="15" t="s">
        <v>730</v>
      </c>
      <c r="Q361" s="15">
        <v>45</v>
      </c>
      <c r="R361" s="60"/>
      <c r="S361" s="64"/>
      <c r="T361" s="64"/>
      <c r="U361" s="88" t="s">
        <v>731</v>
      </c>
      <c r="V361" s="64"/>
      <c r="W361" s="15" t="s">
        <v>14</v>
      </c>
      <c r="X361" s="15">
        <v>243857</v>
      </c>
      <c r="Y361" s="48" t="s">
        <v>780</v>
      </c>
    </row>
    <row r="362" spans="1:25">
      <c r="A362" s="15" t="s">
        <v>466</v>
      </c>
      <c r="B362" s="15">
        <v>105</v>
      </c>
      <c r="C362" s="15">
        <v>108</v>
      </c>
      <c r="D362" s="15">
        <v>3</v>
      </c>
      <c r="E362" s="46" t="s">
        <v>705</v>
      </c>
      <c r="F362" s="53" t="s">
        <v>480</v>
      </c>
      <c r="G362" s="86" t="s">
        <v>734</v>
      </c>
      <c r="H362" s="15" t="s">
        <v>729</v>
      </c>
      <c r="I362" s="15" t="s">
        <v>729</v>
      </c>
      <c r="J362" s="15">
        <v>15</v>
      </c>
      <c r="K362" s="15">
        <v>17</v>
      </c>
      <c r="L362" s="60">
        <v>3.72</v>
      </c>
      <c r="M362" s="15">
        <v>1</v>
      </c>
      <c r="N362" s="15">
        <v>6</v>
      </c>
      <c r="O362" s="15" t="s">
        <v>729</v>
      </c>
      <c r="P362" s="15" t="s">
        <v>730</v>
      </c>
      <c r="Q362" s="15">
        <v>65</v>
      </c>
      <c r="R362" s="60"/>
      <c r="S362" s="64"/>
      <c r="T362" s="64"/>
      <c r="U362" s="88" t="s">
        <v>731</v>
      </c>
      <c r="V362" s="64"/>
      <c r="W362" s="15" t="s">
        <v>14</v>
      </c>
      <c r="X362" s="15">
        <v>243857</v>
      </c>
      <c r="Y362" s="48" t="s">
        <v>780</v>
      </c>
    </row>
    <row r="363" spans="1:25">
      <c r="A363" s="15" t="s">
        <v>466</v>
      </c>
      <c r="B363" s="15">
        <v>108</v>
      </c>
      <c r="C363" s="15">
        <v>111</v>
      </c>
      <c r="D363" s="15">
        <v>3</v>
      </c>
      <c r="E363" s="46" t="s">
        <v>706</v>
      </c>
      <c r="F363" s="53" t="s">
        <v>480</v>
      </c>
      <c r="G363" s="86" t="s">
        <v>734</v>
      </c>
      <c r="H363" s="15" t="s">
        <v>729</v>
      </c>
      <c r="I363" s="15">
        <v>7</v>
      </c>
      <c r="J363" s="15">
        <v>14</v>
      </c>
      <c r="K363" s="15">
        <v>10</v>
      </c>
      <c r="L363" s="60">
        <v>3.24</v>
      </c>
      <c r="M363" s="15">
        <v>1</v>
      </c>
      <c r="N363" s="15" t="s">
        <v>729</v>
      </c>
      <c r="O363" s="15">
        <v>2</v>
      </c>
      <c r="P363" s="15" t="s">
        <v>730</v>
      </c>
      <c r="Q363" s="15">
        <v>67</v>
      </c>
      <c r="R363" s="60"/>
      <c r="S363" s="64"/>
      <c r="T363" s="64"/>
      <c r="U363" s="88" t="s">
        <v>731</v>
      </c>
      <c r="V363" s="64"/>
      <c r="W363" s="15" t="s">
        <v>14</v>
      </c>
      <c r="X363" s="15">
        <v>243857</v>
      </c>
      <c r="Y363" s="48" t="s">
        <v>780</v>
      </c>
    </row>
    <row r="364" spans="1:25">
      <c r="A364" s="15" t="s">
        <v>466</v>
      </c>
      <c r="B364" s="15">
        <v>111</v>
      </c>
      <c r="C364" s="15">
        <v>114</v>
      </c>
      <c r="D364" s="15">
        <v>3</v>
      </c>
      <c r="E364" s="46" t="s">
        <v>707</v>
      </c>
      <c r="F364" s="53" t="s">
        <v>480</v>
      </c>
      <c r="G364" s="86" t="s">
        <v>734</v>
      </c>
      <c r="H364" s="15">
        <v>2</v>
      </c>
      <c r="I364" s="15" t="s">
        <v>729</v>
      </c>
      <c r="J364" s="15">
        <v>9</v>
      </c>
      <c r="K364" s="15">
        <v>4</v>
      </c>
      <c r="L364" s="60">
        <v>2.37</v>
      </c>
      <c r="M364" s="15">
        <v>1</v>
      </c>
      <c r="N364" s="15" t="s">
        <v>729</v>
      </c>
      <c r="O364" s="15" t="s">
        <v>729</v>
      </c>
      <c r="P364" s="15" t="s">
        <v>730</v>
      </c>
      <c r="Q364" s="15">
        <v>53</v>
      </c>
      <c r="R364" s="60"/>
      <c r="S364" s="64"/>
      <c r="T364" s="64"/>
      <c r="U364" s="88" t="s">
        <v>731</v>
      </c>
      <c r="V364" s="64"/>
      <c r="W364" s="15" t="s">
        <v>14</v>
      </c>
      <c r="X364" s="15">
        <v>243857</v>
      </c>
      <c r="Y364" s="48" t="s">
        <v>780</v>
      </c>
    </row>
    <row r="365" spans="1:25">
      <c r="A365" s="15" t="s">
        <v>466</v>
      </c>
      <c r="B365" s="15">
        <v>114</v>
      </c>
      <c r="C365" s="15">
        <v>117</v>
      </c>
      <c r="D365" s="15">
        <v>3</v>
      </c>
      <c r="E365" s="46" t="s">
        <v>708</v>
      </c>
      <c r="F365" s="53" t="s">
        <v>480</v>
      </c>
      <c r="G365" s="86" t="s">
        <v>734</v>
      </c>
      <c r="H365" s="15">
        <v>2</v>
      </c>
      <c r="I365" s="15" t="s">
        <v>729</v>
      </c>
      <c r="J365" s="15">
        <v>9</v>
      </c>
      <c r="K365" s="15">
        <v>4</v>
      </c>
      <c r="L365" s="60">
        <v>2.31</v>
      </c>
      <c r="M365" s="15">
        <v>1</v>
      </c>
      <c r="N365" s="15">
        <v>2</v>
      </c>
      <c r="O365" s="15" t="s">
        <v>729</v>
      </c>
      <c r="P365" s="15" t="s">
        <v>730</v>
      </c>
      <c r="Q365" s="15">
        <v>49</v>
      </c>
      <c r="R365" s="60"/>
      <c r="S365" s="64"/>
      <c r="T365" s="64"/>
      <c r="U365" s="88" t="s">
        <v>731</v>
      </c>
      <c r="V365" s="64"/>
      <c r="W365" s="15" t="s">
        <v>14</v>
      </c>
      <c r="X365" s="15">
        <v>243857</v>
      </c>
      <c r="Y365" s="48" t="s">
        <v>780</v>
      </c>
    </row>
    <row r="366" spans="1:25">
      <c r="A366" s="15" t="s">
        <v>466</v>
      </c>
      <c r="B366" s="15">
        <v>117</v>
      </c>
      <c r="C366" s="15">
        <v>120</v>
      </c>
      <c r="D366" s="15">
        <v>3</v>
      </c>
      <c r="E366" s="46" t="s">
        <v>709</v>
      </c>
      <c r="F366" s="53" t="s">
        <v>480</v>
      </c>
      <c r="G366" s="86" t="s">
        <v>734</v>
      </c>
      <c r="H366" s="15" t="s">
        <v>729</v>
      </c>
      <c r="I366" s="15" t="s">
        <v>729</v>
      </c>
      <c r="J366" s="15">
        <v>10</v>
      </c>
      <c r="K366" s="15">
        <v>3</v>
      </c>
      <c r="L366" s="60">
        <v>2.74</v>
      </c>
      <c r="M366" s="15">
        <v>1</v>
      </c>
      <c r="N366" s="15">
        <v>3</v>
      </c>
      <c r="O366" s="15" t="s">
        <v>729</v>
      </c>
      <c r="P366" s="15" t="s">
        <v>730</v>
      </c>
      <c r="Q366" s="15">
        <v>64</v>
      </c>
      <c r="R366" s="60"/>
      <c r="S366" s="64"/>
      <c r="T366" s="64"/>
      <c r="U366" s="88" t="s">
        <v>731</v>
      </c>
      <c r="V366" s="64"/>
      <c r="W366" s="15" t="s">
        <v>14</v>
      </c>
      <c r="X366" s="15">
        <v>243857</v>
      </c>
      <c r="Y366" s="48" t="s">
        <v>780</v>
      </c>
    </row>
    <row r="367" spans="1:25">
      <c r="A367" s="15" t="s">
        <v>466</v>
      </c>
      <c r="B367" s="15">
        <v>120</v>
      </c>
      <c r="C367" s="15">
        <v>123</v>
      </c>
      <c r="D367" s="15">
        <v>3</v>
      </c>
      <c r="E367" s="46" t="s">
        <v>710</v>
      </c>
      <c r="F367" s="53" t="s">
        <v>480</v>
      </c>
      <c r="G367" s="86" t="s">
        <v>734</v>
      </c>
      <c r="H367" s="15" t="s">
        <v>729</v>
      </c>
      <c r="I367" s="15" t="s">
        <v>729</v>
      </c>
      <c r="J367" s="15">
        <v>9</v>
      </c>
      <c r="K367" s="15">
        <v>2</v>
      </c>
      <c r="L367" s="60">
        <v>2.7</v>
      </c>
      <c r="M367" s="15">
        <v>1</v>
      </c>
      <c r="N367" s="15">
        <v>3</v>
      </c>
      <c r="O367" s="15" t="s">
        <v>729</v>
      </c>
      <c r="P367" s="15" t="s">
        <v>730</v>
      </c>
      <c r="Q367" s="15">
        <v>64</v>
      </c>
      <c r="R367" s="60"/>
      <c r="S367" s="64"/>
      <c r="T367" s="64"/>
      <c r="U367" s="88" t="s">
        <v>731</v>
      </c>
      <c r="V367" s="64"/>
      <c r="W367" s="15" t="s">
        <v>14</v>
      </c>
      <c r="X367" s="15">
        <v>243857</v>
      </c>
      <c r="Y367" s="48" t="s">
        <v>780</v>
      </c>
    </row>
    <row r="368" spans="1:25">
      <c r="A368" s="15" t="s">
        <v>466</v>
      </c>
      <c r="B368" s="15">
        <v>123</v>
      </c>
      <c r="C368" s="15">
        <v>126</v>
      </c>
      <c r="D368" s="15">
        <v>3</v>
      </c>
      <c r="E368" s="46" t="s">
        <v>711</v>
      </c>
      <c r="F368" s="53" t="s">
        <v>480</v>
      </c>
      <c r="G368" s="86" t="s">
        <v>734</v>
      </c>
      <c r="H368" s="15" t="s">
        <v>729</v>
      </c>
      <c r="I368" s="15">
        <v>2</v>
      </c>
      <c r="J368" s="15">
        <v>8</v>
      </c>
      <c r="K368" s="15">
        <v>1</v>
      </c>
      <c r="L368" s="60">
        <v>2.4300000000000002</v>
      </c>
      <c r="M368" s="15">
        <v>1</v>
      </c>
      <c r="N368" s="15">
        <v>2</v>
      </c>
      <c r="O368" s="15" t="s">
        <v>729</v>
      </c>
      <c r="P368" s="15" t="s">
        <v>730</v>
      </c>
      <c r="Q368" s="15">
        <v>61</v>
      </c>
      <c r="R368" s="60"/>
      <c r="S368" s="64"/>
      <c r="T368" s="64"/>
      <c r="U368" s="88" t="s">
        <v>731</v>
      </c>
      <c r="V368" s="64"/>
      <c r="W368" s="15" t="s">
        <v>14</v>
      </c>
      <c r="X368" s="15">
        <v>243857</v>
      </c>
      <c r="Y368" s="48" t="s">
        <v>780</v>
      </c>
    </row>
    <row r="369" spans="1:25">
      <c r="A369" s="15" t="s">
        <v>466</v>
      </c>
      <c r="B369" s="15">
        <v>126</v>
      </c>
      <c r="C369" s="15">
        <v>129</v>
      </c>
      <c r="D369" s="15">
        <v>3</v>
      </c>
      <c r="E369" s="46" t="s">
        <v>712</v>
      </c>
      <c r="F369" s="53" t="s">
        <v>480</v>
      </c>
      <c r="G369" s="86" t="s">
        <v>734</v>
      </c>
      <c r="H369" s="15">
        <v>2</v>
      </c>
      <c r="I369" s="15" t="s">
        <v>729</v>
      </c>
      <c r="J369" s="15">
        <v>10</v>
      </c>
      <c r="K369" s="15">
        <v>3</v>
      </c>
      <c r="L369" s="60">
        <v>2.91</v>
      </c>
      <c r="M369" s="15">
        <v>1</v>
      </c>
      <c r="N369" s="15" t="s">
        <v>729</v>
      </c>
      <c r="O369" s="15" t="s">
        <v>729</v>
      </c>
      <c r="P369" s="15" t="s">
        <v>730</v>
      </c>
      <c r="Q369" s="15">
        <v>77</v>
      </c>
      <c r="R369" s="60"/>
      <c r="S369" s="64"/>
      <c r="T369" s="64"/>
      <c r="U369" s="88" t="s">
        <v>731</v>
      </c>
      <c r="V369" s="64"/>
      <c r="W369" s="15" t="s">
        <v>14</v>
      </c>
      <c r="X369" s="15">
        <v>243857</v>
      </c>
      <c r="Y369" s="48" t="s">
        <v>780</v>
      </c>
    </row>
    <row r="370" spans="1:25">
      <c r="A370" s="15" t="s">
        <v>466</v>
      </c>
      <c r="B370" s="15">
        <v>129</v>
      </c>
      <c r="C370" s="15">
        <v>132</v>
      </c>
      <c r="D370" s="15">
        <v>3</v>
      </c>
      <c r="E370" s="46" t="s">
        <v>713</v>
      </c>
      <c r="F370" s="53" t="s">
        <v>480</v>
      </c>
      <c r="G370" s="86">
        <v>0.2</v>
      </c>
      <c r="H370" s="15">
        <v>5</v>
      </c>
      <c r="I370" s="15">
        <v>5</v>
      </c>
      <c r="J370" s="15">
        <v>16</v>
      </c>
      <c r="K370" s="15">
        <v>16</v>
      </c>
      <c r="L370" s="60">
        <v>5.14</v>
      </c>
      <c r="M370" s="15">
        <v>1</v>
      </c>
      <c r="N370" s="15">
        <v>2</v>
      </c>
      <c r="O370" s="15">
        <v>3</v>
      </c>
      <c r="P370" s="15" t="s">
        <v>730</v>
      </c>
      <c r="Q370" s="15">
        <v>142</v>
      </c>
      <c r="R370" s="60"/>
      <c r="S370" s="64"/>
      <c r="T370" s="64"/>
      <c r="U370" s="88">
        <v>0.02</v>
      </c>
      <c r="V370" s="64"/>
      <c r="W370" s="15" t="s">
        <v>14</v>
      </c>
      <c r="X370" s="15">
        <v>243857</v>
      </c>
      <c r="Y370" s="48" t="s">
        <v>780</v>
      </c>
    </row>
    <row r="371" spans="1:25">
      <c r="A371" s="15" t="s">
        <v>466</v>
      </c>
      <c r="B371" s="15">
        <v>132</v>
      </c>
      <c r="C371" s="15">
        <v>135</v>
      </c>
      <c r="D371" s="15">
        <v>3</v>
      </c>
      <c r="E371" s="46" t="s">
        <v>714</v>
      </c>
      <c r="F371" s="53" t="s">
        <v>480</v>
      </c>
      <c r="G371" s="86" t="s">
        <v>734</v>
      </c>
      <c r="H371" s="15">
        <v>2</v>
      </c>
      <c r="I371" s="15" t="s">
        <v>729</v>
      </c>
      <c r="J371" s="15">
        <v>9</v>
      </c>
      <c r="K371" s="15" t="s">
        <v>736</v>
      </c>
      <c r="L371" s="60">
        <v>2.69</v>
      </c>
      <c r="M371" s="15" t="s">
        <v>736</v>
      </c>
      <c r="N371" s="15" t="s">
        <v>729</v>
      </c>
      <c r="O371" s="15" t="s">
        <v>729</v>
      </c>
      <c r="P371" s="15" t="s">
        <v>730</v>
      </c>
      <c r="Q371" s="15">
        <v>60</v>
      </c>
      <c r="R371" s="60"/>
      <c r="S371" s="64"/>
      <c r="T371" s="64"/>
      <c r="U371" s="88" t="s">
        <v>731</v>
      </c>
      <c r="V371" s="64"/>
      <c r="W371" s="15" t="s">
        <v>14</v>
      </c>
      <c r="X371" s="15">
        <v>243857</v>
      </c>
      <c r="Y371" s="48" t="s">
        <v>780</v>
      </c>
    </row>
    <row r="372" spans="1:25">
      <c r="A372" s="15" t="s">
        <v>466</v>
      </c>
      <c r="B372" s="15">
        <v>135</v>
      </c>
      <c r="C372" s="15">
        <v>138</v>
      </c>
      <c r="D372" s="15">
        <v>3</v>
      </c>
      <c r="E372" s="46" t="s">
        <v>715</v>
      </c>
      <c r="F372" s="53" t="s">
        <v>480</v>
      </c>
      <c r="G372" s="86" t="s">
        <v>734</v>
      </c>
      <c r="H372" s="15" t="s">
        <v>729</v>
      </c>
      <c r="I372" s="15" t="s">
        <v>729</v>
      </c>
      <c r="J372" s="15">
        <v>9</v>
      </c>
      <c r="K372" s="15" t="s">
        <v>736</v>
      </c>
      <c r="L372" s="60">
        <v>2.82</v>
      </c>
      <c r="M372" s="15">
        <v>1</v>
      </c>
      <c r="N372" s="15" t="s">
        <v>729</v>
      </c>
      <c r="O372" s="15">
        <v>2</v>
      </c>
      <c r="P372" s="15" t="s">
        <v>730</v>
      </c>
      <c r="Q372" s="15">
        <v>61</v>
      </c>
      <c r="R372" s="60"/>
      <c r="S372" s="64"/>
      <c r="T372" s="64"/>
      <c r="U372" s="88" t="s">
        <v>731</v>
      </c>
      <c r="V372" s="64"/>
      <c r="W372" s="15" t="s">
        <v>14</v>
      </c>
      <c r="X372" s="15">
        <v>243857</v>
      </c>
      <c r="Y372" s="48" t="s">
        <v>780</v>
      </c>
    </row>
    <row r="373" spans="1:25">
      <c r="A373" s="15" t="s">
        <v>466</v>
      </c>
      <c r="B373" s="15">
        <v>138</v>
      </c>
      <c r="C373" s="15">
        <v>140</v>
      </c>
      <c r="D373" s="15">
        <v>2</v>
      </c>
      <c r="E373" s="46" t="s">
        <v>716</v>
      </c>
      <c r="F373" s="53" t="s">
        <v>480</v>
      </c>
      <c r="G373" s="86" t="s">
        <v>734</v>
      </c>
      <c r="H373" s="15" t="s">
        <v>729</v>
      </c>
      <c r="I373" s="15" t="s">
        <v>729</v>
      </c>
      <c r="J373" s="15">
        <v>8</v>
      </c>
      <c r="K373" s="15">
        <v>7</v>
      </c>
      <c r="L373" s="60">
        <v>2.52</v>
      </c>
      <c r="M373" s="15">
        <v>1</v>
      </c>
      <c r="N373" s="15" t="s">
        <v>729</v>
      </c>
      <c r="O373" s="15" t="s">
        <v>729</v>
      </c>
      <c r="P373" s="15" t="s">
        <v>730</v>
      </c>
      <c r="Q373" s="15">
        <v>56</v>
      </c>
      <c r="R373" s="60"/>
      <c r="S373" s="64"/>
      <c r="T373" s="64"/>
      <c r="U373" s="88" t="s">
        <v>731</v>
      </c>
      <c r="V373" s="64"/>
      <c r="W373" s="15" t="s">
        <v>14</v>
      </c>
      <c r="X373" s="15">
        <v>243857</v>
      </c>
      <c r="Y373" s="48" t="s">
        <v>780</v>
      </c>
    </row>
    <row r="374" spans="1:25">
      <c r="A374" s="15" t="s">
        <v>467</v>
      </c>
      <c r="B374" s="15">
        <v>0</v>
      </c>
      <c r="C374" s="15">
        <v>3</v>
      </c>
      <c r="D374" s="15">
        <v>3</v>
      </c>
      <c r="E374" s="46" t="s">
        <v>569</v>
      </c>
      <c r="F374" s="16" t="s">
        <v>480</v>
      </c>
      <c r="G374" s="86" t="s">
        <v>734</v>
      </c>
      <c r="H374" s="15">
        <v>3</v>
      </c>
      <c r="I374" s="15">
        <v>1</v>
      </c>
      <c r="J374" s="15" t="s">
        <v>729</v>
      </c>
      <c r="K374" s="15">
        <v>21</v>
      </c>
      <c r="L374" s="60">
        <v>3.77</v>
      </c>
      <c r="M374" s="15">
        <v>1</v>
      </c>
      <c r="N374" s="15" t="s">
        <v>729</v>
      </c>
      <c r="O374" s="15" t="s">
        <v>729</v>
      </c>
      <c r="P374" s="15">
        <v>10</v>
      </c>
      <c r="Q374" s="15">
        <v>47</v>
      </c>
      <c r="R374" s="60"/>
      <c r="S374" s="64"/>
      <c r="T374" s="64"/>
      <c r="U374" s="88" t="s">
        <v>731</v>
      </c>
      <c r="V374" s="64"/>
      <c r="W374" s="15" t="s">
        <v>14</v>
      </c>
      <c r="X374" s="15">
        <v>243856</v>
      </c>
      <c r="Y374" s="48" t="s">
        <v>771</v>
      </c>
    </row>
    <row r="375" spans="1:25">
      <c r="A375" s="15" t="s">
        <v>467</v>
      </c>
      <c r="B375" s="15">
        <v>3</v>
      </c>
      <c r="C375" s="15">
        <v>6</v>
      </c>
      <c r="D375" s="15">
        <v>3</v>
      </c>
      <c r="E375" s="46" t="s">
        <v>570</v>
      </c>
      <c r="F375" s="16" t="s">
        <v>480</v>
      </c>
      <c r="G375" s="86" t="s">
        <v>734</v>
      </c>
      <c r="H375" s="15" t="s">
        <v>729</v>
      </c>
      <c r="I375" s="15" t="s">
        <v>736</v>
      </c>
      <c r="J375" s="15">
        <v>2</v>
      </c>
      <c r="K375" s="15">
        <v>14</v>
      </c>
      <c r="L375" s="60">
        <v>3.09</v>
      </c>
      <c r="M375" s="15">
        <v>1</v>
      </c>
      <c r="N375" s="15" t="s">
        <v>729</v>
      </c>
      <c r="O375" s="15" t="s">
        <v>729</v>
      </c>
      <c r="P375" s="15">
        <v>10</v>
      </c>
      <c r="Q375" s="15">
        <v>48</v>
      </c>
      <c r="R375" s="60"/>
      <c r="S375" s="64"/>
      <c r="T375" s="64"/>
      <c r="U375" s="88" t="s">
        <v>731</v>
      </c>
      <c r="V375" s="64"/>
      <c r="W375" s="15" t="s">
        <v>14</v>
      </c>
      <c r="X375" s="15">
        <v>243856</v>
      </c>
      <c r="Y375" s="48" t="s">
        <v>771</v>
      </c>
    </row>
    <row r="376" spans="1:25">
      <c r="A376" s="15" t="s">
        <v>467</v>
      </c>
      <c r="B376" s="15">
        <v>6</v>
      </c>
      <c r="C376" s="15">
        <v>9</v>
      </c>
      <c r="D376" s="15">
        <v>3</v>
      </c>
      <c r="E376" s="46" t="s">
        <v>571</v>
      </c>
      <c r="F376" s="16" t="s">
        <v>480</v>
      </c>
      <c r="G376" s="86">
        <v>0.3</v>
      </c>
      <c r="H376" s="15" t="s">
        <v>729</v>
      </c>
      <c r="I376" s="15">
        <v>3</v>
      </c>
      <c r="J376" s="15" t="s">
        <v>729</v>
      </c>
      <c r="K376" s="15">
        <v>14</v>
      </c>
      <c r="L376" s="60">
        <v>3.04</v>
      </c>
      <c r="M376" s="15">
        <v>1</v>
      </c>
      <c r="N376" s="15" t="s">
        <v>729</v>
      </c>
      <c r="O376" s="15">
        <v>3</v>
      </c>
      <c r="P376" s="15">
        <v>10</v>
      </c>
      <c r="Q376" s="15">
        <v>39</v>
      </c>
      <c r="R376" s="60"/>
      <c r="S376" s="64"/>
      <c r="T376" s="64"/>
      <c r="U376" s="88" t="s">
        <v>731</v>
      </c>
      <c r="V376" s="64"/>
      <c r="W376" s="15" t="s">
        <v>14</v>
      </c>
      <c r="X376" s="15">
        <v>243856</v>
      </c>
      <c r="Y376" s="48" t="s">
        <v>771</v>
      </c>
    </row>
    <row r="377" spans="1:25">
      <c r="A377" s="15" t="s">
        <v>467</v>
      </c>
      <c r="B377" s="15">
        <v>9</v>
      </c>
      <c r="C377" s="15">
        <v>12</v>
      </c>
      <c r="D377" s="15">
        <v>3</v>
      </c>
      <c r="E377" s="46" t="s">
        <v>572</v>
      </c>
      <c r="F377" s="16" t="s">
        <v>480</v>
      </c>
      <c r="G377" s="86">
        <v>0.2</v>
      </c>
      <c r="H377" s="15" t="s">
        <v>729</v>
      </c>
      <c r="I377" s="15" t="s">
        <v>736</v>
      </c>
      <c r="J377" s="15" t="s">
        <v>729</v>
      </c>
      <c r="K377" s="15">
        <v>17</v>
      </c>
      <c r="L377" s="60">
        <v>3.37</v>
      </c>
      <c r="M377" s="15">
        <v>1</v>
      </c>
      <c r="N377" s="15" t="s">
        <v>729</v>
      </c>
      <c r="O377" s="15" t="s">
        <v>729</v>
      </c>
      <c r="P377" s="15">
        <v>10</v>
      </c>
      <c r="Q377" s="15">
        <v>40</v>
      </c>
      <c r="R377" s="60"/>
      <c r="S377" s="64"/>
      <c r="T377" s="64"/>
      <c r="U377" s="88" t="s">
        <v>731</v>
      </c>
      <c r="V377" s="64"/>
      <c r="W377" s="15" t="s">
        <v>14</v>
      </c>
      <c r="X377" s="15">
        <v>243856</v>
      </c>
      <c r="Y377" s="48" t="s">
        <v>771</v>
      </c>
    </row>
    <row r="378" spans="1:25">
      <c r="A378" s="15" t="s">
        <v>467</v>
      </c>
      <c r="B378" s="15">
        <v>12</v>
      </c>
      <c r="C378" s="15">
        <v>13</v>
      </c>
      <c r="D378" s="15">
        <v>1</v>
      </c>
      <c r="E378" s="15">
        <v>4418</v>
      </c>
      <c r="F378" s="16" t="s">
        <v>540</v>
      </c>
      <c r="G378" s="86">
        <v>0.3</v>
      </c>
      <c r="H378" s="15" t="s">
        <v>729</v>
      </c>
      <c r="I378" s="15">
        <v>1</v>
      </c>
      <c r="J378" s="15" t="s">
        <v>729</v>
      </c>
      <c r="K378" s="15">
        <v>15</v>
      </c>
      <c r="L378" s="60">
        <v>3.09</v>
      </c>
      <c r="M378" s="15">
        <v>1</v>
      </c>
      <c r="N378" s="15" t="s">
        <v>729</v>
      </c>
      <c r="O378" s="15" t="s">
        <v>729</v>
      </c>
      <c r="P378" s="15" t="s">
        <v>730</v>
      </c>
      <c r="Q378" s="15">
        <v>33</v>
      </c>
      <c r="R378" s="60"/>
      <c r="S378" s="64"/>
      <c r="T378" s="64"/>
      <c r="U378" s="88" t="s">
        <v>731</v>
      </c>
      <c r="V378" s="64"/>
      <c r="W378" s="15" t="s">
        <v>14</v>
      </c>
      <c r="X378" s="15">
        <v>243856</v>
      </c>
      <c r="Y378" s="48" t="s">
        <v>771</v>
      </c>
    </row>
    <row r="379" spans="1:25">
      <c r="A379" s="15" t="s">
        <v>467</v>
      </c>
      <c r="B379" s="15">
        <v>13</v>
      </c>
      <c r="C379" s="15">
        <v>14</v>
      </c>
      <c r="D379" s="15">
        <v>1</v>
      </c>
      <c r="E379" s="15">
        <v>4419</v>
      </c>
      <c r="F379" s="16" t="s">
        <v>540</v>
      </c>
      <c r="G379" s="86">
        <v>0.2</v>
      </c>
      <c r="H379" s="15" t="s">
        <v>729</v>
      </c>
      <c r="I379" s="15" t="s">
        <v>736</v>
      </c>
      <c r="J379" s="15" t="s">
        <v>729</v>
      </c>
      <c r="K379" s="15">
        <v>17</v>
      </c>
      <c r="L379" s="60">
        <v>4.3099999999999996</v>
      </c>
      <c r="M379" s="15">
        <v>1</v>
      </c>
      <c r="N379" s="15">
        <v>2</v>
      </c>
      <c r="O379" s="15" t="s">
        <v>729</v>
      </c>
      <c r="P379" s="15" t="s">
        <v>730</v>
      </c>
      <c r="Q379" s="15">
        <v>32</v>
      </c>
      <c r="R379" s="60"/>
      <c r="S379" s="64"/>
      <c r="T379" s="64"/>
      <c r="U379" s="88" t="s">
        <v>731</v>
      </c>
      <c r="V379" s="64"/>
      <c r="W379" s="15" t="s">
        <v>14</v>
      </c>
      <c r="X379" s="15">
        <v>243856</v>
      </c>
      <c r="Y379" s="48" t="s">
        <v>771</v>
      </c>
    </row>
    <row r="380" spans="1:25">
      <c r="A380" s="15" t="s">
        <v>467</v>
      </c>
      <c r="B380" s="15">
        <v>14</v>
      </c>
      <c r="C380" s="15">
        <v>15</v>
      </c>
      <c r="D380" s="15">
        <v>1</v>
      </c>
      <c r="E380" s="15">
        <v>4420</v>
      </c>
      <c r="F380" s="16" t="s">
        <v>540</v>
      </c>
      <c r="G380" s="86" t="s">
        <v>734</v>
      </c>
      <c r="H380" s="15">
        <v>3</v>
      </c>
      <c r="I380" s="15">
        <v>3</v>
      </c>
      <c r="J380" s="15">
        <v>12</v>
      </c>
      <c r="K380" s="15">
        <v>125</v>
      </c>
      <c r="L380" s="60">
        <v>7.45</v>
      </c>
      <c r="M380" s="15">
        <v>3</v>
      </c>
      <c r="N380" s="15">
        <v>11</v>
      </c>
      <c r="O380" s="15" t="s">
        <v>729</v>
      </c>
      <c r="P380" s="15" t="s">
        <v>730</v>
      </c>
      <c r="Q380" s="15">
        <v>48</v>
      </c>
      <c r="R380" s="60"/>
      <c r="S380" s="64"/>
      <c r="T380" s="64"/>
      <c r="U380" s="88" t="s">
        <v>731</v>
      </c>
      <c r="V380" s="64"/>
      <c r="W380" s="15" t="s">
        <v>14</v>
      </c>
      <c r="X380" s="15">
        <v>243856</v>
      </c>
      <c r="Y380" s="48" t="s">
        <v>771</v>
      </c>
    </row>
    <row r="381" spans="1:25">
      <c r="A381" s="15" t="s">
        <v>467</v>
      </c>
      <c r="B381" s="15">
        <v>15</v>
      </c>
      <c r="C381" s="15">
        <v>16</v>
      </c>
      <c r="D381" s="15">
        <v>1</v>
      </c>
      <c r="E381" s="15">
        <v>4421</v>
      </c>
      <c r="F381" s="16" t="s">
        <v>540</v>
      </c>
      <c r="G381" s="86">
        <v>0.3</v>
      </c>
      <c r="H381" s="15">
        <v>3</v>
      </c>
      <c r="I381" s="15">
        <v>11</v>
      </c>
      <c r="J381" s="15">
        <v>6</v>
      </c>
      <c r="K381" s="15">
        <v>176</v>
      </c>
      <c r="L381" s="60">
        <v>9.3000000000000007</v>
      </c>
      <c r="M381" s="15">
        <v>4</v>
      </c>
      <c r="N381" s="15">
        <v>12</v>
      </c>
      <c r="O381" s="15" t="s">
        <v>729</v>
      </c>
      <c r="P381" s="15" t="s">
        <v>730</v>
      </c>
      <c r="Q381" s="15">
        <v>82</v>
      </c>
      <c r="R381" s="60"/>
      <c r="S381" s="64"/>
      <c r="T381" s="64"/>
      <c r="U381" s="88" t="s">
        <v>731</v>
      </c>
      <c r="V381" s="64"/>
      <c r="W381" s="15" t="s">
        <v>14</v>
      </c>
      <c r="X381" s="15">
        <v>243856</v>
      </c>
      <c r="Y381" s="48" t="s">
        <v>771</v>
      </c>
    </row>
    <row r="382" spans="1:25">
      <c r="A382" s="15" t="s">
        <v>467</v>
      </c>
      <c r="B382" s="15">
        <v>16</v>
      </c>
      <c r="C382" s="15">
        <v>17</v>
      </c>
      <c r="D382" s="15">
        <v>1</v>
      </c>
      <c r="E382" s="15">
        <v>4422</v>
      </c>
      <c r="F382" s="16" t="s">
        <v>540</v>
      </c>
      <c r="G382" s="86">
        <v>0.6</v>
      </c>
      <c r="H382" s="15">
        <v>3</v>
      </c>
      <c r="I382" s="15">
        <v>29</v>
      </c>
      <c r="J382" s="15">
        <v>13</v>
      </c>
      <c r="K382" s="15">
        <v>333</v>
      </c>
      <c r="L382" s="60">
        <v>11.5</v>
      </c>
      <c r="M382" s="15">
        <v>5</v>
      </c>
      <c r="N382" s="15">
        <v>23</v>
      </c>
      <c r="O382" s="15">
        <v>2</v>
      </c>
      <c r="P382" s="15" t="s">
        <v>730</v>
      </c>
      <c r="Q382" s="15">
        <v>84</v>
      </c>
      <c r="R382" s="60"/>
      <c r="S382" s="64"/>
      <c r="T382" s="64"/>
      <c r="U382" s="88" t="s">
        <v>731</v>
      </c>
      <c r="V382" s="64"/>
      <c r="W382" s="15" t="s">
        <v>14</v>
      </c>
      <c r="X382" s="15">
        <v>243856</v>
      </c>
      <c r="Y382" s="48" t="s">
        <v>771</v>
      </c>
    </row>
    <row r="383" spans="1:25">
      <c r="A383" s="15" t="s">
        <v>467</v>
      </c>
      <c r="B383" s="15">
        <v>17</v>
      </c>
      <c r="C383" s="15">
        <v>18</v>
      </c>
      <c r="D383" s="15">
        <v>1</v>
      </c>
      <c r="E383" s="15">
        <v>4423</v>
      </c>
      <c r="F383" s="16" t="s">
        <v>540</v>
      </c>
      <c r="G383" s="86">
        <v>0.7</v>
      </c>
      <c r="H383" s="15">
        <v>2</v>
      </c>
      <c r="I383" s="15">
        <v>25</v>
      </c>
      <c r="J383" s="15">
        <v>48</v>
      </c>
      <c r="K383" s="15">
        <v>434</v>
      </c>
      <c r="L383" s="60">
        <v>13.8</v>
      </c>
      <c r="M383" s="15">
        <v>4</v>
      </c>
      <c r="N383" s="15">
        <v>51</v>
      </c>
      <c r="O383" s="15" t="s">
        <v>729</v>
      </c>
      <c r="P383" s="15">
        <v>10</v>
      </c>
      <c r="Q383" s="15">
        <v>115</v>
      </c>
      <c r="R383" s="60"/>
      <c r="S383" s="64"/>
      <c r="T383" s="64"/>
      <c r="U383" s="88">
        <v>0.01</v>
      </c>
      <c r="V383" s="64"/>
      <c r="W383" s="15" t="s">
        <v>14</v>
      </c>
      <c r="X383" s="15">
        <v>243856</v>
      </c>
      <c r="Y383" s="48" t="s">
        <v>771</v>
      </c>
    </row>
    <row r="384" spans="1:25">
      <c r="A384" s="15" t="s">
        <v>467</v>
      </c>
      <c r="B384" s="15">
        <v>18</v>
      </c>
      <c r="C384" s="15">
        <v>19</v>
      </c>
      <c r="D384" s="15">
        <v>1</v>
      </c>
      <c r="E384" s="15">
        <v>4424</v>
      </c>
      <c r="F384" s="16" t="s">
        <v>540</v>
      </c>
      <c r="G384" s="86">
        <v>0.4</v>
      </c>
      <c r="H384" s="15">
        <v>8</v>
      </c>
      <c r="I384" s="15">
        <v>13</v>
      </c>
      <c r="J384" s="15">
        <v>139</v>
      </c>
      <c r="K384" s="15">
        <v>415</v>
      </c>
      <c r="L384" s="60">
        <v>20.7</v>
      </c>
      <c r="M384" s="15">
        <v>4</v>
      </c>
      <c r="N384" s="15">
        <v>83</v>
      </c>
      <c r="O384" s="15" t="s">
        <v>729</v>
      </c>
      <c r="P384" s="15">
        <v>10</v>
      </c>
      <c r="Q384" s="15">
        <v>156</v>
      </c>
      <c r="R384" s="60"/>
      <c r="S384" s="64"/>
      <c r="T384" s="64"/>
      <c r="U384" s="88">
        <v>0.01</v>
      </c>
      <c r="V384" s="64"/>
      <c r="W384" s="15" t="s">
        <v>14</v>
      </c>
      <c r="X384" s="15">
        <v>243856</v>
      </c>
      <c r="Y384" s="48" t="s">
        <v>771</v>
      </c>
    </row>
    <row r="385" spans="1:25">
      <c r="A385" s="15" t="s">
        <v>467</v>
      </c>
      <c r="B385" s="15">
        <v>19</v>
      </c>
      <c r="C385" s="15">
        <v>20</v>
      </c>
      <c r="D385" s="15">
        <v>1</v>
      </c>
      <c r="E385" s="15">
        <v>4425</v>
      </c>
      <c r="F385" s="16" t="s">
        <v>540</v>
      </c>
      <c r="G385" s="86">
        <v>0.4</v>
      </c>
      <c r="H385" s="15">
        <v>3</v>
      </c>
      <c r="I385" s="15">
        <v>10</v>
      </c>
      <c r="J385" s="15">
        <v>63</v>
      </c>
      <c r="K385" s="15">
        <v>373</v>
      </c>
      <c r="L385" s="60">
        <v>15.2</v>
      </c>
      <c r="M385" s="15">
        <v>4</v>
      </c>
      <c r="N385" s="15">
        <v>44</v>
      </c>
      <c r="O385" s="15" t="s">
        <v>729</v>
      </c>
      <c r="P385" s="15">
        <v>10</v>
      </c>
      <c r="Q385" s="15">
        <v>98</v>
      </c>
      <c r="R385" s="60"/>
      <c r="S385" s="64"/>
      <c r="T385" s="64"/>
      <c r="U385" s="88">
        <v>0.01</v>
      </c>
      <c r="V385" s="64"/>
      <c r="W385" s="15" t="s">
        <v>14</v>
      </c>
      <c r="X385" s="15">
        <v>243856</v>
      </c>
      <c r="Y385" s="48" t="s">
        <v>771</v>
      </c>
    </row>
    <row r="386" spans="1:25">
      <c r="A386" s="15" t="s">
        <v>467</v>
      </c>
      <c r="B386" s="15">
        <v>20</v>
      </c>
      <c r="C386" s="15">
        <v>21</v>
      </c>
      <c r="D386" s="15">
        <v>1</v>
      </c>
      <c r="E386" s="15">
        <v>4426</v>
      </c>
      <c r="F386" s="16" t="s">
        <v>540</v>
      </c>
      <c r="G386" s="86">
        <v>0.4</v>
      </c>
      <c r="H386" s="15" t="s">
        <v>729</v>
      </c>
      <c r="I386" s="15">
        <v>5</v>
      </c>
      <c r="J386" s="15">
        <v>6</v>
      </c>
      <c r="K386" s="15">
        <v>159</v>
      </c>
      <c r="L386" s="60">
        <v>12.65</v>
      </c>
      <c r="M386" s="15">
        <v>1</v>
      </c>
      <c r="N386" s="15">
        <v>8</v>
      </c>
      <c r="O386" s="15" t="s">
        <v>729</v>
      </c>
      <c r="P386" s="15">
        <v>10</v>
      </c>
      <c r="Q386" s="15">
        <v>51</v>
      </c>
      <c r="R386" s="60"/>
      <c r="S386" s="64"/>
      <c r="T386" s="64"/>
      <c r="U386" s="88" t="s">
        <v>731</v>
      </c>
      <c r="V386" s="64"/>
      <c r="W386" s="15" t="s">
        <v>14</v>
      </c>
      <c r="X386" s="15">
        <v>243856</v>
      </c>
      <c r="Y386" s="48" t="s">
        <v>771</v>
      </c>
    </row>
    <row r="387" spans="1:25">
      <c r="A387" s="15" t="s">
        <v>467</v>
      </c>
      <c r="B387" s="15">
        <v>21</v>
      </c>
      <c r="C387" s="15">
        <v>24</v>
      </c>
      <c r="D387" s="15">
        <v>3</v>
      </c>
      <c r="E387" s="46" t="s">
        <v>573</v>
      </c>
      <c r="F387" s="16" t="s">
        <v>480</v>
      </c>
      <c r="G387" s="86">
        <v>0.3</v>
      </c>
      <c r="H387" s="15">
        <v>2</v>
      </c>
      <c r="I387" s="15">
        <v>32</v>
      </c>
      <c r="J387" s="15">
        <v>3</v>
      </c>
      <c r="K387" s="15">
        <v>81</v>
      </c>
      <c r="L387" s="60">
        <v>3.26</v>
      </c>
      <c r="M387" s="15">
        <v>1</v>
      </c>
      <c r="N387" s="15">
        <v>3</v>
      </c>
      <c r="O387" s="15" t="s">
        <v>729</v>
      </c>
      <c r="P387" s="15">
        <v>10</v>
      </c>
      <c r="Q387" s="15">
        <v>44</v>
      </c>
      <c r="R387" s="60"/>
      <c r="S387" s="64"/>
      <c r="T387" s="64"/>
      <c r="U387" s="88">
        <v>0.01</v>
      </c>
      <c r="V387" s="64"/>
      <c r="W387" s="15" t="s">
        <v>14</v>
      </c>
      <c r="X387" s="15">
        <v>243856</v>
      </c>
      <c r="Y387" s="48" t="s">
        <v>771</v>
      </c>
    </row>
    <row r="388" spans="1:25">
      <c r="A388" s="15" t="s">
        <v>467</v>
      </c>
      <c r="B388" s="15">
        <v>24</v>
      </c>
      <c r="C388" s="15">
        <v>27</v>
      </c>
      <c r="D388" s="15">
        <v>3</v>
      </c>
      <c r="E388" s="46" t="s">
        <v>574</v>
      </c>
      <c r="F388" s="16" t="s">
        <v>480</v>
      </c>
      <c r="G388" s="86">
        <v>0.4</v>
      </c>
      <c r="H388" s="15" t="s">
        <v>729</v>
      </c>
      <c r="I388" s="15">
        <v>162</v>
      </c>
      <c r="J388" s="15" t="s">
        <v>729</v>
      </c>
      <c r="K388" s="15">
        <v>251</v>
      </c>
      <c r="L388" s="60">
        <v>3.26</v>
      </c>
      <c r="M388" s="15">
        <v>2</v>
      </c>
      <c r="N388" s="15">
        <v>3</v>
      </c>
      <c r="O388" s="15" t="s">
        <v>729</v>
      </c>
      <c r="P388" s="15">
        <v>10</v>
      </c>
      <c r="Q388" s="15">
        <v>105</v>
      </c>
      <c r="R388" s="60"/>
      <c r="S388" s="64"/>
      <c r="T388" s="64"/>
      <c r="U388" s="88">
        <v>0.01</v>
      </c>
      <c r="V388" s="64"/>
      <c r="W388" s="15" t="s">
        <v>14</v>
      </c>
      <c r="X388" s="15">
        <v>243856</v>
      </c>
      <c r="Y388" s="48" t="s">
        <v>771</v>
      </c>
    </row>
    <row r="389" spans="1:25">
      <c r="A389" s="15" t="s">
        <v>467</v>
      </c>
      <c r="B389" s="15">
        <v>27</v>
      </c>
      <c r="C389" s="15">
        <v>30</v>
      </c>
      <c r="D389" s="15">
        <v>3</v>
      </c>
      <c r="E389" s="46" t="s">
        <v>575</v>
      </c>
      <c r="F389" s="16" t="s">
        <v>480</v>
      </c>
      <c r="G389" s="86">
        <v>0.4</v>
      </c>
      <c r="H389" s="15" t="s">
        <v>729</v>
      </c>
      <c r="I389" s="15">
        <v>69</v>
      </c>
      <c r="J389" s="15">
        <v>6</v>
      </c>
      <c r="K389" s="15">
        <v>267</v>
      </c>
      <c r="L389" s="60">
        <v>3.55</v>
      </c>
      <c r="M389" s="15">
        <v>1</v>
      </c>
      <c r="N389" s="15">
        <v>4</v>
      </c>
      <c r="O389" s="15" t="s">
        <v>729</v>
      </c>
      <c r="P389" s="15">
        <v>10</v>
      </c>
      <c r="Q389" s="15">
        <v>87</v>
      </c>
      <c r="R389" s="60"/>
      <c r="S389" s="64"/>
      <c r="T389" s="64"/>
      <c r="U389" s="88">
        <v>0.03</v>
      </c>
      <c r="V389" s="64"/>
      <c r="W389" s="15" t="s">
        <v>14</v>
      </c>
      <c r="X389" s="15">
        <v>243856</v>
      </c>
      <c r="Y389" s="48" t="s">
        <v>771</v>
      </c>
    </row>
    <row r="390" spans="1:25">
      <c r="A390" s="15" t="s">
        <v>467</v>
      </c>
      <c r="B390" s="15">
        <v>30</v>
      </c>
      <c r="C390" s="15">
        <v>33</v>
      </c>
      <c r="D390" s="15">
        <v>3</v>
      </c>
      <c r="E390" s="46" t="s">
        <v>576</v>
      </c>
      <c r="F390" s="16" t="s">
        <v>480</v>
      </c>
      <c r="G390" s="86">
        <v>0.4</v>
      </c>
      <c r="H390" s="15" t="s">
        <v>729</v>
      </c>
      <c r="I390" s="15">
        <v>16</v>
      </c>
      <c r="J390" s="15">
        <v>2</v>
      </c>
      <c r="K390" s="15">
        <v>87</v>
      </c>
      <c r="L390" s="60">
        <v>3.03</v>
      </c>
      <c r="M390" s="15">
        <v>1</v>
      </c>
      <c r="N390" s="15" t="s">
        <v>729</v>
      </c>
      <c r="O390" s="15" t="s">
        <v>729</v>
      </c>
      <c r="P390" s="15">
        <v>10</v>
      </c>
      <c r="Q390" s="15">
        <v>236</v>
      </c>
      <c r="R390" s="60"/>
      <c r="S390" s="64"/>
      <c r="T390" s="64"/>
      <c r="U390" s="88">
        <v>0.01</v>
      </c>
      <c r="V390" s="64"/>
      <c r="W390" s="15" t="s">
        <v>14</v>
      </c>
      <c r="X390" s="15">
        <v>243856</v>
      </c>
      <c r="Y390" s="48" t="s">
        <v>771</v>
      </c>
    </row>
    <row r="391" spans="1:25" ht="15.75" thickBot="1">
      <c r="A391" s="35" t="s">
        <v>467</v>
      </c>
      <c r="B391" s="35">
        <v>33</v>
      </c>
      <c r="C391" s="35">
        <v>36</v>
      </c>
      <c r="D391" s="35">
        <v>3</v>
      </c>
      <c r="E391" s="49" t="s">
        <v>577</v>
      </c>
      <c r="F391" s="20" t="s">
        <v>480</v>
      </c>
      <c r="G391" s="90">
        <v>0.5</v>
      </c>
      <c r="H391" s="35">
        <v>2</v>
      </c>
      <c r="I391" s="35">
        <v>33</v>
      </c>
      <c r="J391" s="35">
        <v>4</v>
      </c>
      <c r="K391" s="35">
        <v>52</v>
      </c>
      <c r="L391" s="63">
        <v>7.73</v>
      </c>
      <c r="M391" s="35">
        <v>1</v>
      </c>
      <c r="N391" s="35">
        <v>8</v>
      </c>
      <c r="O391" s="35">
        <v>4</v>
      </c>
      <c r="P391" s="35" t="s">
        <v>730</v>
      </c>
      <c r="Q391" s="35">
        <v>856</v>
      </c>
      <c r="R391" s="63"/>
      <c r="S391" s="65"/>
      <c r="T391" s="65"/>
      <c r="U391" s="92">
        <v>0.01</v>
      </c>
      <c r="V391" s="65"/>
      <c r="W391" s="35" t="s">
        <v>14</v>
      </c>
      <c r="X391" s="35">
        <v>243856</v>
      </c>
      <c r="Y391" s="50" t="s">
        <v>771</v>
      </c>
    </row>
    <row r="392" spans="1:25">
      <c r="A392" s="11" t="s">
        <v>467</v>
      </c>
      <c r="B392" s="11">
        <v>36</v>
      </c>
      <c r="C392" s="11">
        <v>39</v>
      </c>
      <c r="D392" s="11">
        <v>3</v>
      </c>
      <c r="E392" s="47" t="s">
        <v>578</v>
      </c>
      <c r="F392" s="51" t="s">
        <v>480</v>
      </c>
      <c r="G392" s="93">
        <v>0.3</v>
      </c>
      <c r="H392" s="11">
        <v>5</v>
      </c>
      <c r="I392" s="11">
        <v>43</v>
      </c>
      <c r="J392" s="11">
        <v>2</v>
      </c>
      <c r="K392" s="11">
        <v>10</v>
      </c>
      <c r="L392" s="94">
        <v>10.5</v>
      </c>
      <c r="M392" s="11" t="s">
        <v>736</v>
      </c>
      <c r="N392" s="11">
        <v>12</v>
      </c>
      <c r="O392" s="11">
        <v>2</v>
      </c>
      <c r="P392" s="11" t="s">
        <v>730</v>
      </c>
      <c r="Q392" s="11">
        <v>924</v>
      </c>
      <c r="R392" s="94"/>
      <c r="S392" s="68"/>
      <c r="T392" s="68"/>
      <c r="U392" s="96" t="s">
        <v>731</v>
      </c>
      <c r="V392" s="68"/>
      <c r="W392" s="11" t="s">
        <v>14</v>
      </c>
      <c r="X392" s="11">
        <v>243856</v>
      </c>
      <c r="Y392" s="97" t="s">
        <v>771</v>
      </c>
    </row>
    <row r="393" spans="1:25">
      <c r="A393" s="15" t="s">
        <v>467</v>
      </c>
      <c r="B393" s="15">
        <v>39</v>
      </c>
      <c r="C393" s="15">
        <v>42</v>
      </c>
      <c r="D393" s="15">
        <v>3</v>
      </c>
      <c r="E393" s="46" t="s">
        <v>579</v>
      </c>
      <c r="F393" s="16" t="s">
        <v>480</v>
      </c>
      <c r="G393" s="86">
        <v>0.2</v>
      </c>
      <c r="H393" s="15">
        <v>2</v>
      </c>
      <c r="I393" s="15">
        <v>37</v>
      </c>
      <c r="J393" s="15">
        <v>3</v>
      </c>
      <c r="K393" s="15">
        <v>25</v>
      </c>
      <c r="L393" s="60">
        <v>8.25</v>
      </c>
      <c r="M393" s="15" t="s">
        <v>736</v>
      </c>
      <c r="N393" s="15">
        <v>36</v>
      </c>
      <c r="O393" s="15">
        <v>4</v>
      </c>
      <c r="P393" s="15" t="s">
        <v>730</v>
      </c>
      <c r="Q393" s="15">
        <v>638</v>
      </c>
      <c r="R393" s="60"/>
      <c r="S393" s="64"/>
      <c r="T393" s="64"/>
      <c r="U393" s="88">
        <v>0.01</v>
      </c>
      <c r="V393" s="64"/>
      <c r="W393" s="15" t="s">
        <v>14</v>
      </c>
      <c r="X393" s="15">
        <v>243856</v>
      </c>
      <c r="Y393" s="48" t="s">
        <v>771</v>
      </c>
    </row>
    <row r="394" spans="1:25">
      <c r="A394" s="15" t="s">
        <v>467</v>
      </c>
      <c r="B394" s="15">
        <v>42</v>
      </c>
      <c r="C394" s="15">
        <v>45</v>
      </c>
      <c r="D394" s="15">
        <v>3</v>
      </c>
      <c r="E394" s="46" t="s">
        <v>580</v>
      </c>
      <c r="F394" s="16" t="s">
        <v>480</v>
      </c>
      <c r="G394" s="86" t="s">
        <v>734</v>
      </c>
      <c r="H394" s="15" t="s">
        <v>729</v>
      </c>
      <c r="I394" s="15">
        <v>17</v>
      </c>
      <c r="J394" s="15" t="s">
        <v>729</v>
      </c>
      <c r="K394" s="15">
        <v>13</v>
      </c>
      <c r="L394" s="60">
        <v>4.13</v>
      </c>
      <c r="M394" s="15" t="s">
        <v>736</v>
      </c>
      <c r="N394" s="15">
        <v>16</v>
      </c>
      <c r="O394" s="15" t="s">
        <v>729</v>
      </c>
      <c r="P394" s="15" t="s">
        <v>730</v>
      </c>
      <c r="Q394" s="15">
        <v>303</v>
      </c>
      <c r="R394" s="60"/>
      <c r="S394" s="64"/>
      <c r="T394" s="64"/>
      <c r="U394" s="88" t="s">
        <v>731</v>
      </c>
      <c r="V394" s="64"/>
      <c r="W394" s="15" t="s">
        <v>14</v>
      </c>
      <c r="X394" s="15">
        <v>243856</v>
      </c>
      <c r="Y394" s="48" t="s">
        <v>771</v>
      </c>
    </row>
    <row r="395" spans="1:25">
      <c r="A395" s="15" t="s">
        <v>467</v>
      </c>
      <c r="B395" s="15">
        <v>45</v>
      </c>
      <c r="C395" s="15">
        <v>48</v>
      </c>
      <c r="D395" s="15">
        <v>3</v>
      </c>
      <c r="E395" s="46" t="s">
        <v>581</v>
      </c>
      <c r="F395" s="16" t="s">
        <v>480</v>
      </c>
      <c r="G395" s="86" t="s">
        <v>734</v>
      </c>
      <c r="H395" s="15" t="s">
        <v>729</v>
      </c>
      <c r="I395" s="15">
        <v>22</v>
      </c>
      <c r="J395" s="15">
        <v>2</v>
      </c>
      <c r="K395" s="15">
        <v>2</v>
      </c>
      <c r="L395" s="60">
        <v>4.91</v>
      </c>
      <c r="M395" s="15" t="s">
        <v>736</v>
      </c>
      <c r="N395" s="15" t="s">
        <v>729</v>
      </c>
      <c r="O395" s="15">
        <v>3</v>
      </c>
      <c r="P395" s="15" t="s">
        <v>730</v>
      </c>
      <c r="Q395" s="15">
        <v>231</v>
      </c>
      <c r="R395" s="60"/>
      <c r="S395" s="64"/>
      <c r="T395" s="64"/>
      <c r="U395" s="88">
        <v>0.01</v>
      </c>
      <c r="V395" s="64"/>
      <c r="W395" s="15" t="s">
        <v>14</v>
      </c>
      <c r="X395" s="15">
        <v>243856</v>
      </c>
      <c r="Y395" s="48" t="s">
        <v>771</v>
      </c>
    </row>
    <row r="396" spans="1:25">
      <c r="A396" s="15" t="s">
        <v>467</v>
      </c>
      <c r="B396" s="15">
        <v>48</v>
      </c>
      <c r="C396" s="15">
        <v>51</v>
      </c>
      <c r="D396" s="15">
        <v>3</v>
      </c>
      <c r="E396" s="46" t="s">
        <v>582</v>
      </c>
      <c r="F396" s="16" t="s">
        <v>480</v>
      </c>
      <c r="G396" s="86" t="s">
        <v>734</v>
      </c>
      <c r="H396" s="15" t="s">
        <v>729</v>
      </c>
      <c r="I396" s="15">
        <v>20</v>
      </c>
      <c r="J396" s="15">
        <v>3</v>
      </c>
      <c r="K396" s="15">
        <v>1</v>
      </c>
      <c r="L396" s="60">
        <v>5.16</v>
      </c>
      <c r="M396" s="15">
        <v>1</v>
      </c>
      <c r="N396" s="15" t="s">
        <v>729</v>
      </c>
      <c r="O396" s="15">
        <v>2</v>
      </c>
      <c r="P396" s="15" t="s">
        <v>730</v>
      </c>
      <c r="Q396" s="15">
        <v>345</v>
      </c>
      <c r="R396" s="60"/>
      <c r="S396" s="64"/>
      <c r="T396" s="64"/>
      <c r="U396" s="88" t="s">
        <v>731</v>
      </c>
      <c r="V396" s="64"/>
      <c r="W396" s="15" t="s">
        <v>14</v>
      </c>
      <c r="X396" s="15">
        <v>243856</v>
      </c>
      <c r="Y396" s="48" t="s">
        <v>771</v>
      </c>
    </row>
    <row r="397" spans="1:25">
      <c r="A397" s="15" t="s">
        <v>467</v>
      </c>
      <c r="B397" s="15">
        <v>51</v>
      </c>
      <c r="C397" s="15">
        <v>54</v>
      </c>
      <c r="D397" s="15">
        <v>3</v>
      </c>
      <c r="E397" s="46" t="s">
        <v>583</v>
      </c>
      <c r="F397" s="16" t="s">
        <v>480</v>
      </c>
      <c r="G397" s="86" t="s">
        <v>734</v>
      </c>
      <c r="H397" s="15">
        <v>2</v>
      </c>
      <c r="I397" s="15">
        <v>8</v>
      </c>
      <c r="J397" s="15" t="s">
        <v>729</v>
      </c>
      <c r="K397" s="15">
        <v>33</v>
      </c>
      <c r="L397" s="60">
        <v>4.3899999999999997</v>
      </c>
      <c r="M397" s="15">
        <v>1</v>
      </c>
      <c r="N397" s="15" t="s">
        <v>729</v>
      </c>
      <c r="O397" s="15">
        <v>2</v>
      </c>
      <c r="P397" s="15" t="s">
        <v>730</v>
      </c>
      <c r="Q397" s="15">
        <v>94</v>
      </c>
      <c r="R397" s="60"/>
      <c r="S397" s="64"/>
      <c r="T397" s="64"/>
      <c r="U397" s="88" t="s">
        <v>731</v>
      </c>
      <c r="V397" s="64"/>
      <c r="W397" s="15" t="s">
        <v>14</v>
      </c>
      <c r="X397" s="15">
        <v>243856</v>
      </c>
      <c r="Y397" s="48" t="s">
        <v>771</v>
      </c>
    </row>
    <row r="398" spans="1:25">
      <c r="A398" s="15" t="s">
        <v>467</v>
      </c>
      <c r="B398" s="15">
        <v>54</v>
      </c>
      <c r="C398" s="15">
        <v>57</v>
      </c>
      <c r="D398" s="15">
        <v>3</v>
      </c>
      <c r="E398" s="46" t="s">
        <v>584</v>
      </c>
      <c r="F398" s="16" t="s">
        <v>480</v>
      </c>
      <c r="G398" s="86" t="s">
        <v>734</v>
      </c>
      <c r="H398" s="15" t="s">
        <v>729</v>
      </c>
      <c r="I398" s="15">
        <v>27</v>
      </c>
      <c r="J398" s="15" t="s">
        <v>729</v>
      </c>
      <c r="K398" s="15">
        <v>59</v>
      </c>
      <c r="L398" s="60">
        <v>6.75</v>
      </c>
      <c r="M398" s="15">
        <v>1</v>
      </c>
      <c r="N398" s="15">
        <v>4</v>
      </c>
      <c r="O398" s="15" t="s">
        <v>729</v>
      </c>
      <c r="P398" s="15" t="s">
        <v>730</v>
      </c>
      <c r="Q398" s="15">
        <v>221</v>
      </c>
      <c r="R398" s="60"/>
      <c r="S398" s="64"/>
      <c r="T398" s="64"/>
      <c r="U398" s="88" t="s">
        <v>731</v>
      </c>
      <c r="V398" s="64"/>
      <c r="W398" s="15" t="s">
        <v>14</v>
      </c>
      <c r="X398" s="15">
        <v>243856</v>
      </c>
      <c r="Y398" s="48" t="s">
        <v>771</v>
      </c>
    </row>
    <row r="399" spans="1:25">
      <c r="A399" s="15" t="s">
        <v>467</v>
      </c>
      <c r="B399" s="15">
        <v>57</v>
      </c>
      <c r="C399" s="15">
        <v>60</v>
      </c>
      <c r="D399" s="15">
        <v>3</v>
      </c>
      <c r="E399" s="46" t="s">
        <v>585</v>
      </c>
      <c r="F399" s="16" t="s">
        <v>480</v>
      </c>
      <c r="G399" s="86">
        <v>0.2</v>
      </c>
      <c r="H399" s="15" t="s">
        <v>729</v>
      </c>
      <c r="I399" s="15">
        <v>13</v>
      </c>
      <c r="J399" s="15">
        <v>2</v>
      </c>
      <c r="K399" s="15">
        <v>9</v>
      </c>
      <c r="L399" s="60">
        <v>3.44</v>
      </c>
      <c r="M399" s="15">
        <v>2</v>
      </c>
      <c r="N399" s="15">
        <v>4</v>
      </c>
      <c r="O399" s="15">
        <v>2</v>
      </c>
      <c r="P399" s="15" t="s">
        <v>730</v>
      </c>
      <c r="Q399" s="15">
        <v>64</v>
      </c>
      <c r="R399" s="60"/>
      <c r="S399" s="64"/>
      <c r="T399" s="64"/>
      <c r="U399" s="88" t="s">
        <v>731</v>
      </c>
      <c r="V399" s="64"/>
      <c r="W399" s="15" t="s">
        <v>14</v>
      </c>
      <c r="X399" s="15">
        <v>243856</v>
      </c>
      <c r="Y399" s="48" t="s">
        <v>771</v>
      </c>
    </row>
    <row r="400" spans="1:25">
      <c r="A400" s="15" t="s">
        <v>467</v>
      </c>
      <c r="B400" s="15">
        <v>60</v>
      </c>
      <c r="C400" s="15">
        <v>63</v>
      </c>
      <c r="D400" s="15">
        <v>3</v>
      </c>
      <c r="E400" s="46" t="s">
        <v>586</v>
      </c>
      <c r="F400" s="16" t="s">
        <v>480</v>
      </c>
      <c r="G400" s="86">
        <v>0.2</v>
      </c>
      <c r="H400" s="15">
        <v>2</v>
      </c>
      <c r="I400" s="15">
        <v>9</v>
      </c>
      <c r="J400" s="15">
        <v>3</v>
      </c>
      <c r="K400" s="15">
        <v>15</v>
      </c>
      <c r="L400" s="60">
        <v>2.4900000000000002</v>
      </c>
      <c r="M400" s="15">
        <v>1</v>
      </c>
      <c r="N400" s="15">
        <v>2</v>
      </c>
      <c r="O400" s="15" t="s">
        <v>729</v>
      </c>
      <c r="P400" s="15" t="s">
        <v>730</v>
      </c>
      <c r="Q400" s="15">
        <v>44</v>
      </c>
      <c r="R400" s="60"/>
      <c r="S400" s="64"/>
      <c r="T400" s="64"/>
      <c r="U400" s="88" t="s">
        <v>731</v>
      </c>
      <c r="V400" s="64"/>
      <c r="W400" s="15" t="s">
        <v>14</v>
      </c>
      <c r="X400" s="15">
        <v>243856</v>
      </c>
      <c r="Y400" s="48" t="s">
        <v>771</v>
      </c>
    </row>
    <row r="401" spans="1:25">
      <c r="A401" s="15" t="s">
        <v>467</v>
      </c>
      <c r="B401" s="15">
        <v>63</v>
      </c>
      <c r="C401" s="15">
        <v>66</v>
      </c>
      <c r="D401" s="15">
        <v>3</v>
      </c>
      <c r="E401" s="46" t="s">
        <v>587</v>
      </c>
      <c r="F401" s="16" t="s">
        <v>480</v>
      </c>
      <c r="G401" s="86" t="s">
        <v>734</v>
      </c>
      <c r="H401" s="15">
        <v>2</v>
      </c>
      <c r="I401" s="15">
        <v>8</v>
      </c>
      <c r="J401" s="15" t="s">
        <v>729</v>
      </c>
      <c r="K401" s="15">
        <v>60</v>
      </c>
      <c r="L401" s="60">
        <v>2.63</v>
      </c>
      <c r="M401" s="15">
        <v>1</v>
      </c>
      <c r="N401" s="15">
        <v>3</v>
      </c>
      <c r="O401" s="15" t="s">
        <v>729</v>
      </c>
      <c r="P401" s="15" t="s">
        <v>730</v>
      </c>
      <c r="Q401" s="15">
        <v>44</v>
      </c>
      <c r="R401" s="60"/>
      <c r="S401" s="64"/>
      <c r="T401" s="64"/>
      <c r="U401" s="88" t="s">
        <v>731</v>
      </c>
      <c r="V401" s="64"/>
      <c r="W401" s="15" t="s">
        <v>14</v>
      </c>
      <c r="X401" s="15">
        <v>243856</v>
      </c>
      <c r="Y401" s="48" t="s">
        <v>771</v>
      </c>
    </row>
    <row r="402" spans="1:25">
      <c r="A402" s="15" t="s">
        <v>467</v>
      </c>
      <c r="B402" s="15">
        <v>66</v>
      </c>
      <c r="C402" s="15">
        <v>69</v>
      </c>
      <c r="D402" s="15">
        <v>3</v>
      </c>
      <c r="E402" s="46" t="s">
        <v>588</v>
      </c>
      <c r="F402" s="16" t="s">
        <v>480</v>
      </c>
      <c r="G402" s="86">
        <v>0.2</v>
      </c>
      <c r="H402" s="15" t="s">
        <v>729</v>
      </c>
      <c r="I402" s="15">
        <v>7</v>
      </c>
      <c r="J402" s="15" t="s">
        <v>729</v>
      </c>
      <c r="K402" s="15">
        <v>3</v>
      </c>
      <c r="L402" s="60">
        <v>2.46</v>
      </c>
      <c r="M402" s="15">
        <v>2</v>
      </c>
      <c r="N402" s="15">
        <v>2</v>
      </c>
      <c r="O402" s="15">
        <v>2</v>
      </c>
      <c r="P402" s="15" t="s">
        <v>730</v>
      </c>
      <c r="Q402" s="15">
        <v>35</v>
      </c>
      <c r="R402" s="60"/>
      <c r="S402" s="64"/>
      <c r="T402" s="64"/>
      <c r="U402" s="88">
        <v>0.02</v>
      </c>
      <c r="V402" s="64"/>
      <c r="W402" s="15" t="s">
        <v>14</v>
      </c>
      <c r="X402" s="15">
        <v>243856</v>
      </c>
      <c r="Y402" s="48" t="s">
        <v>771</v>
      </c>
    </row>
    <row r="403" spans="1:25">
      <c r="A403" s="15" t="s">
        <v>467</v>
      </c>
      <c r="B403" s="15">
        <v>69</v>
      </c>
      <c r="C403" s="15">
        <v>72</v>
      </c>
      <c r="D403" s="15">
        <v>3</v>
      </c>
      <c r="E403" s="46" t="s">
        <v>589</v>
      </c>
      <c r="F403" s="16" t="s">
        <v>480</v>
      </c>
      <c r="G403" s="86">
        <v>0.2</v>
      </c>
      <c r="H403" s="15">
        <v>2</v>
      </c>
      <c r="I403" s="15">
        <v>7</v>
      </c>
      <c r="J403" s="15" t="s">
        <v>729</v>
      </c>
      <c r="K403" s="15">
        <v>8</v>
      </c>
      <c r="L403" s="60">
        <v>2.57</v>
      </c>
      <c r="M403" s="15">
        <v>2</v>
      </c>
      <c r="N403" s="15">
        <v>3</v>
      </c>
      <c r="O403" s="15" t="s">
        <v>729</v>
      </c>
      <c r="P403" s="15" t="s">
        <v>730</v>
      </c>
      <c r="Q403" s="15">
        <v>38</v>
      </c>
      <c r="R403" s="60"/>
      <c r="S403" s="64"/>
      <c r="T403" s="64"/>
      <c r="U403" s="88" t="s">
        <v>731</v>
      </c>
      <c r="V403" s="64"/>
      <c r="W403" s="15" t="s">
        <v>14</v>
      </c>
      <c r="X403" s="15">
        <v>243856</v>
      </c>
      <c r="Y403" s="48" t="s">
        <v>771</v>
      </c>
    </row>
    <row r="404" spans="1:25">
      <c r="A404" s="15" t="s">
        <v>467</v>
      </c>
      <c r="B404" s="15">
        <v>72</v>
      </c>
      <c r="C404" s="15">
        <v>75</v>
      </c>
      <c r="D404" s="15">
        <v>3</v>
      </c>
      <c r="E404" s="46" t="s">
        <v>590</v>
      </c>
      <c r="F404" s="16" t="s">
        <v>480</v>
      </c>
      <c r="G404" s="86">
        <v>0.2</v>
      </c>
      <c r="H404" s="15" t="s">
        <v>729</v>
      </c>
      <c r="I404" s="15">
        <v>8</v>
      </c>
      <c r="J404" s="15" t="s">
        <v>729</v>
      </c>
      <c r="K404" s="15">
        <v>7</v>
      </c>
      <c r="L404" s="60">
        <v>2.48</v>
      </c>
      <c r="M404" s="15">
        <v>2</v>
      </c>
      <c r="N404" s="15">
        <v>5</v>
      </c>
      <c r="O404" s="15" t="s">
        <v>729</v>
      </c>
      <c r="P404" s="15" t="s">
        <v>730</v>
      </c>
      <c r="Q404" s="15">
        <v>42</v>
      </c>
      <c r="R404" s="60"/>
      <c r="S404" s="64"/>
      <c r="T404" s="64"/>
      <c r="U404" s="88" t="s">
        <v>731</v>
      </c>
      <c r="V404" s="64"/>
      <c r="W404" s="15" t="s">
        <v>14</v>
      </c>
      <c r="X404" s="15">
        <v>243856</v>
      </c>
      <c r="Y404" s="48" t="s">
        <v>771</v>
      </c>
    </row>
    <row r="405" spans="1:25">
      <c r="A405" s="15" t="s">
        <v>467</v>
      </c>
      <c r="B405" s="15">
        <v>75</v>
      </c>
      <c r="C405" s="15">
        <v>78</v>
      </c>
      <c r="D405" s="15">
        <v>3</v>
      </c>
      <c r="E405" s="46" t="s">
        <v>591</v>
      </c>
      <c r="F405" s="16" t="s">
        <v>480</v>
      </c>
      <c r="G405" s="86">
        <v>0.3</v>
      </c>
      <c r="H405" s="15">
        <v>2</v>
      </c>
      <c r="I405" s="15">
        <v>11</v>
      </c>
      <c r="J405" s="15">
        <v>3</v>
      </c>
      <c r="K405" s="15">
        <v>5</v>
      </c>
      <c r="L405" s="60">
        <v>3.21</v>
      </c>
      <c r="M405" s="15">
        <v>1</v>
      </c>
      <c r="N405" s="15">
        <v>2</v>
      </c>
      <c r="O405" s="15">
        <v>2</v>
      </c>
      <c r="P405" s="15" t="s">
        <v>730</v>
      </c>
      <c r="Q405" s="15">
        <v>52</v>
      </c>
      <c r="R405" s="60"/>
      <c r="S405" s="64"/>
      <c r="T405" s="64"/>
      <c r="U405" s="88" t="s">
        <v>731</v>
      </c>
      <c r="V405" s="64"/>
      <c r="W405" s="15" t="s">
        <v>14</v>
      </c>
      <c r="X405" s="15">
        <v>243856</v>
      </c>
      <c r="Y405" s="48" t="s">
        <v>771</v>
      </c>
    </row>
    <row r="406" spans="1:25">
      <c r="A406" s="15" t="s">
        <v>467</v>
      </c>
      <c r="B406" s="15">
        <v>78</v>
      </c>
      <c r="C406" s="15">
        <v>81</v>
      </c>
      <c r="D406" s="15">
        <v>3</v>
      </c>
      <c r="E406" s="46" t="s">
        <v>592</v>
      </c>
      <c r="F406" s="16" t="s">
        <v>480</v>
      </c>
      <c r="G406" s="86" t="s">
        <v>734</v>
      </c>
      <c r="H406" s="15">
        <v>2</v>
      </c>
      <c r="I406" s="15">
        <v>13</v>
      </c>
      <c r="J406" s="15">
        <v>2</v>
      </c>
      <c r="K406" s="15">
        <v>1</v>
      </c>
      <c r="L406" s="60">
        <v>3.54</v>
      </c>
      <c r="M406" s="15">
        <v>1</v>
      </c>
      <c r="N406" s="15" t="s">
        <v>729</v>
      </c>
      <c r="O406" s="15" t="s">
        <v>729</v>
      </c>
      <c r="P406" s="15" t="s">
        <v>730</v>
      </c>
      <c r="Q406" s="15">
        <v>67</v>
      </c>
      <c r="R406" s="60"/>
      <c r="S406" s="64"/>
      <c r="T406" s="64"/>
      <c r="U406" s="88" t="s">
        <v>731</v>
      </c>
      <c r="V406" s="64"/>
      <c r="W406" s="15" t="s">
        <v>14</v>
      </c>
      <c r="X406" s="15">
        <v>243856</v>
      </c>
      <c r="Y406" s="48" t="s">
        <v>771</v>
      </c>
    </row>
    <row r="407" spans="1:25">
      <c r="A407" s="15" t="s">
        <v>467</v>
      </c>
      <c r="B407" s="15">
        <v>81</v>
      </c>
      <c r="C407" s="15">
        <v>84</v>
      </c>
      <c r="D407" s="15">
        <v>3</v>
      </c>
      <c r="E407" s="46" t="s">
        <v>593</v>
      </c>
      <c r="F407" s="15" t="s">
        <v>480</v>
      </c>
      <c r="G407" s="86" t="s">
        <v>734</v>
      </c>
      <c r="H407" s="15">
        <v>2</v>
      </c>
      <c r="I407" s="15">
        <v>15</v>
      </c>
      <c r="J407" s="15" t="s">
        <v>729</v>
      </c>
      <c r="K407" s="15">
        <v>1</v>
      </c>
      <c r="L407" s="60">
        <v>3.67</v>
      </c>
      <c r="M407" s="15">
        <v>1</v>
      </c>
      <c r="N407" s="15" t="s">
        <v>729</v>
      </c>
      <c r="O407" s="15" t="s">
        <v>729</v>
      </c>
      <c r="P407" s="15" t="s">
        <v>730</v>
      </c>
      <c r="Q407" s="15">
        <v>78</v>
      </c>
      <c r="R407" s="60"/>
      <c r="S407" s="64"/>
      <c r="T407" s="64"/>
      <c r="U407" s="88" t="s">
        <v>731</v>
      </c>
      <c r="V407" s="64"/>
      <c r="W407" s="15" t="s">
        <v>14</v>
      </c>
      <c r="X407" s="15">
        <v>243856</v>
      </c>
      <c r="Y407" s="48" t="s">
        <v>771</v>
      </c>
    </row>
    <row r="408" spans="1:25">
      <c r="A408" s="15" t="s">
        <v>467</v>
      </c>
      <c r="B408" s="15">
        <v>84</v>
      </c>
      <c r="C408" s="15">
        <v>87</v>
      </c>
      <c r="D408" s="15">
        <v>3</v>
      </c>
      <c r="E408" s="46" t="s">
        <v>594</v>
      </c>
      <c r="F408" s="15" t="s">
        <v>480</v>
      </c>
      <c r="G408" s="86" t="s">
        <v>734</v>
      </c>
      <c r="H408" s="15">
        <v>2</v>
      </c>
      <c r="I408" s="15">
        <v>9</v>
      </c>
      <c r="J408" s="15" t="s">
        <v>729</v>
      </c>
      <c r="K408" s="15">
        <v>11</v>
      </c>
      <c r="L408" s="60">
        <v>2.4900000000000002</v>
      </c>
      <c r="M408" s="15">
        <v>1</v>
      </c>
      <c r="N408" s="15">
        <v>2</v>
      </c>
      <c r="O408" s="15">
        <v>2</v>
      </c>
      <c r="P408" s="15" t="s">
        <v>730</v>
      </c>
      <c r="Q408" s="15">
        <v>70</v>
      </c>
      <c r="R408" s="60"/>
      <c r="S408" s="64"/>
      <c r="T408" s="64"/>
      <c r="U408" s="88" t="s">
        <v>731</v>
      </c>
      <c r="V408" s="64"/>
      <c r="W408" s="15" t="s">
        <v>14</v>
      </c>
      <c r="X408" s="15">
        <v>243856</v>
      </c>
      <c r="Y408" s="48" t="s">
        <v>771</v>
      </c>
    </row>
    <row r="409" spans="1:25">
      <c r="A409" s="15" t="s">
        <v>467</v>
      </c>
      <c r="B409" s="15">
        <v>87</v>
      </c>
      <c r="C409" s="15">
        <v>90</v>
      </c>
      <c r="D409" s="15">
        <v>3</v>
      </c>
      <c r="E409" s="46" t="s">
        <v>595</v>
      </c>
      <c r="F409" s="15" t="s">
        <v>480</v>
      </c>
      <c r="G409" s="86">
        <v>4.2</v>
      </c>
      <c r="H409" s="15">
        <v>4</v>
      </c>
      <c r="I409" s="15">
        <v>25</v>
      </c>
      <c r="J409" s="15">
        <v>19</v>
      </c>
      <c r="K409" s="15">
        <v>315</v>
      </c>
      <c r="L409" s="60">
        <v>24.5</v>
      </c>
      <c r="M409" s="15">
        <v>12</v>
      </c>
      <c r="N409" s="15">
        <v>74</v>
      </c>
      <c r="O409" s="15">
        <v>3</v>
      </c>
      <c r="P409" s="15" t="s">
        <v>730</v>
      </c>
      <c r="Q409" s="15">
        <v>139</v>
      </c>
      <c r="R409" s="60"/>
      <c r="S409" s="64"/>
      <c r="T409" s="64"/>
      <c r="U409" s="88">
        <v>0.01</v>
      </c>
      <c r="V409" s="64"/>
      <c r="W409" s="15" t="s">
        <v>14</v>
      </c>
      <c r="X409" s="15">
        <v>243856</v>
      </c>
      <c r="Y409" s="48" t="s">
        <v>771</v>
      </c>
    </row>
    <row r="410" spans="1:25">
      <c r="A410" s="15" t="s">
        <v>467</v>
      </c>
      <c r="B410" s="15">
        <v>90</v>
      </c>
      <c r="C410" s="15">
        <v>93</v>
      </c>
      <c r="D410" s="15">
        <v>3</v>
      </c>
      <c r="E410" s="46" t="s">
        <v>596</v>
      </c>
      <c r="F410" s="15" t="s">
        <v>480</v>
      </c>
      <c r="G410" s="86">
        <v>2.5</v>
      </c>
      <c r="H410" s="15">
        <v>2</v>
      </c>
      <c r="I410" s="15">
        <v>11</v>
      </c>
      <c r="J410" s="15">
        <v>10</v>
      </c>
      <c r="K410" s="15">
        <v>33</v>
      </c>
      <c r="L410" s="60">
        <v>29.7</v>
      </c>
      <c r="M410" s="15">
        <v>14</v>
      </c>
      <c r="N410" s="15">
        <v>23</v>
      </c>
      <c r="O410" s="15">
        <v>7</v>
      </c>
      <c r="P410" s="15" t="s">
        <v>730</v>
      </c>
      <c r="Q410" s="15">
        <v>44</v>
      </c>
      <c r="R410" s="60"/>
      <c r="S410" s="64"/>
      <c r="T410" s="64"/>
      <c r="U410" s="88">
        <v>0.02</v>
      </c>
      <c r="V410" s="64"/>
      <c r="W410" s="15" t="s">
        <v>14</v>
      </c>
      <c r="X410" s="15">
        <v>243856</v>
      </c>
      <c r="Y410" s="48" t="s">
        <v>771</v>
      </c>
    </row>
    <row r="411" spans="1:25">
      <c r="A411" s="15" t="s">
        <v>467</v>
      </c>
      <c r="B411" s="15">
        <v>93</v>
      </c>
      <c r="C411" s="15">
        <v>96</v>
      </c>
      <c r="D411" s="15">
        <v>3</v>
      </c>
      <c r="E411" s="46" t="s">
        <v>597</v>
      </c>
      <c r="F411" s="15" t="s">
        <v>480</v>
      </c>
      <c r="G411" s="86">
        <v>2.2000000000000002</v>
      </c>
      <c r="H411" s="15">
        <v>4</v>
      </c>
      <c r="I411" s="15">
        <v>6</v>
      </c>
      <c r="J411" s="15">
        <v>10</v>
      </c>
      <c r="K411" s="15">
        <v>68</v>
      </c>
      <c r="L411" s="60">
        <v>15.4</v>
      </c>
      <c r="M411" s="15">
        <v>10</v>
      </c>
      <c r="N411" s="15">
        <v>9</v>
      </c>
      <c r="O411" s="15">
        <v>5</v>
      </c>
      <c r="P411" s="15" t="s">
        <v>730</v>
      </c>
      <c r="Q411" s="15">
        <v>19</v>
      </c>
      <c r="R411" s="60"/>
      <c r="S411" s="64"/>
      <c r="T411" s="64"/>
      <c r="U411" s="88">
        <v>0.01</v>
      </c>
      <c r="V411" s="64"/>
      <c r="W411" s="15" t="s">
        <v>14</v>
      </c>
      <c r="X411" s="15">
        <v>243856</v>
      </c>
      <c r="Y411" s="48" t="s">
        <v>771</v>
      </c>
    </row>
    <row r="412" spans="1:25">
      <c r="A412" s="15" t="s">
        <v>467</v>
      </c>
      <c r="B412" s="15">
        <v>96</v>
      </c>
      <c r="C412" s="15">
        <v>97</v>
      </c>
      <c r="D412" s="15">
        <v>1</v>
      </c>
      <c r="E412" s="15">
        <v>4502</v>
      </c>
      <c r="F412" s="46" t="s">
        <v>540</v>
      </c>
      <c r="G412" s="86">
        <v>0.4</v>
      </c>
      <c r="H412" s="15" t="s">
        <v>729</v>
      </c>
      <c r="I412" s="15">
        <v>29</v>
      </c>
      <c r="J412" s="15">
        <v>7</v>
      </c>
      <c r="K412" s="15">
        <v>18</v>
      </c>
      <c r="L412" s="60">
        <v>15.8</v>
      </c>
      <c r="M412" s="15">
        <v>2</v>
      </c>
      <c r="N412" s="15">
        <v>5</v>
      </c>
      <c r="O412" s="15">
        <v>3</v>
      </c>
      <c r="P412" s="15" t="s">
        <v>730</v>
      </c>
      <c r="Q412" s="15">
        <v>196</v>
      </c>
      <c r="R412" s="60"/>
      <c r="S412" s="64"/>
      <c r="T412" s="64"/>
      <c r="U412" s="88">
        <v>0.01</v>
      </c>
      <c r="V412" s="64"/>
      <c r="W412" s="15" t="s">
        <v>14</v>
      </c>
      <c r="X412" s="15">
        <v>243856</v>
      </c>
      <c r="Y412" s="48" t="s">
        <v>771</v>
      </c>
    </row>
    <row r="413" spans="1:25">
      <c r="A413" s="15" t="s">
        <v>467</v>
      </c>
      <c r="B413" s="15">
        <v>97</v>
      </c>
      <c r="C413" s="15">
        <v>98</v>
      </c>
      <c r="D413" s="15">
        <v>1</v>
      </c>
      <c r="E413" s="15">
        <v>4503</v>
      </c>
      <c r="F413" s="46" t="s">
        <v>540</v>
      </c>
      <c r="G413" s="86">
        <v>0.9</v>
      </c>
      <c r="H413" s="15" t="s">
        <v>729</v>
      </c>
      <c r="I413" s="15">
        <v>7</v>
      </c>
      <c r="J413" s="15">
        <v>9</v>
      </c>
      <c r="K413" s="15">
        <v>5</v>
      </c>
      <c r="L413" s="60">
        <v>10.85</v>
      </c>
      <c r="M413" s="15">
        <v>2</v>
      </c>
      <c r="N413" s="15">
        <v>7</v>
      </c>
      <c r="O413" s="15" t="s">
        <v>729</v>
      </c>
      <c r="P413" s="15" t="s">
        <v>730</v>
      </c>
      <c r="Q413" s="15">
        <v>34</v>
      </c>
      <c r="R413" s="60"/>
      <c r="S413" s="64"/>
      <c r="T413" s="64"/>
      <c r="U413" s="88">
        <v>0.01</v>
      </c>
      <c r="V413" s="64"/>
      <c r="W413" s="15" t="s">
        <v>14</v>
      </c>
      <c r="X413" s="15">
        <v>243856</v>
      </c>
      <c r="Y413" s="48" t="s">
        <v>771</v>
      </c>
    </row>
    <row r="414" spans="1:25">
      <c r="A414" s="15" t="s">
        <v>467</v>
      </c>
      <c r="B414" s="15">
        <v>98</v>
      </c>
      <c r="C414" s="15">
        <v>99</v>
      </c>
      <c r="D414" s="15">
        <v>1</v>
      </c>
      <c r="E414" s="15">
        <v>4504</v>
      </c>
      <c r="F414" s="46" t="s">
        <v>540</v>
      </c>
      <c r="G414" s="86">
        <v>0.3</v>
      </c>
      <c r="H414" s="15" t="s">
        <v>729</v>
      </c>
      <c r="I414" s="15">
        <v>5</v>
      </c>
      <c r="J414" s="15">
        <v>8</v>
      </c>
      <c r="K414" s="15">
        <v>2</v>
      </c>
      <c r="L414" s="60">
        <v>10.35</v>
      </c>
      <c r="M414" s="15">
        <v>3</v>
      </c>
      <c r="N414" s="15">
        <v>4</v>
      </c>
      <c r="O414" s="15" t="s">
        <v>729</v>
      </c>
      <c r="P414" s="15" t="s">
        <v>730</v>
      </c>
      <c r="Q414" s="15">
        <v>31</v>
      </c>
      <c r="R414" s="60"/>
      <c r="S414" s="64"/>
      <c r="T414" s="64"/>
      <c r="U414" s="88">
        <v>0.04</v>
      </c>
      <c r="V414" s="64"/>
      <c r="W414" s="15" t="s">
        <v>14</v>
      </c>
      <c r="X414" s="15">
        <v>243856</v>
      </c>
      <c r="Y414" s="48" t="s">
        <v>771</v>
      </c>
    </row>
    <row r="415" spans="1:25">
      <c r="A415" s="15" t="s">
        <v>467</v>
      </c>
      <c r="B415" s="15">
        <v>99</v>
      </c>
      <c r="C415" s="15">
        <v>100</v>
      </c>
      <c r="D415" s="15">
        <v>1</v>
      </c>
      <c r="E415" s="15">
        <v>4505</v>
      </c>
      <c r="F415" s="46" t="s">
        <v>540</v>
      </c>
      <c r="G415" s="86">
        <v>14</v>
      </c>
      <c r="H415" s="15" t="s">
        <v>729</v>
      </c>
      <c r="I415" s="15">
        <v>4</v>
      </c>
      <c r="J415" s="15">
        <v>1115</v>
      </c>
      <c r="K415" s="15">
        <v>119</v>
      </c>
      <c r="L415" s="60">
        <v>8.4600000000000009</v>
      </c>
      <c r="M415" s="15" t="s">
        <v>736</v>
      </c>
      <c r="N415" s="15">
        <v>607</v>
      </c>
      <c r="O415" s="15">
        <v>2</v>
      </c>
      <c r="P415" s="15" t="s">
        <v>730</v>
      </c>
      <c r="Q415" s="15">
        <v>29</v>
      </c>
      <c r="R415" s="60"/>
      <c r="S415" s="64"/>
      <c r="T415" s="64"/>
      <c r="U415" s="88">
        <v>0.26</v>
      </c>
      <c r="V415" s="64"/>
      <c r="W415" s="15" t="s">
        <v>14</v>
      </c>
      <c r="X415" s="15">
        <v>243856</v>
      </c>
      <c r="Y415" s="48" t="s">
        <v>771</v>
      </c>
    </row>
    <row r="416" spans="1:25">
      <c r="A416" s="15" t="s">
        <v>467</v>
      </c>
      <c r="B416" s="15">
        <v>100</v>
      </c>
      <c r="C416" s="15">
        <v>101</v>
      </c>
      <c r="D416" s="15">
        <v>1</v>
      </c>
      <c r="E416" s="15">
        <v>4506</v>
      </c>
      <c r="F416" s="46" t="s">
        <v>540</v>
      </c>
      <c r="G416" s="86">
        <v>4.5</v>
      </c>
      <c r="H416" s="15" t="s">
        <v>729</v>
      </c>
      <c r="I416" s="15">
        <v>2</v>
      </c>
      <c r="J416" s="15">
        <v>338</v>
      </c>
      <c r="K416" s="15">
        <v>50</v>
      </c>
      <c r="L416" s="60">
        <v>3.75</v>
      </c>
      <c r="M416" s="15" t="s">
        <v>736</v>
      </c>
      <c r="N416" s="15">
        <v>196</v>
      </c>
      <c r="O416" s="15">
        <v>2</v>
      </c>
      <c r="P416" s="15">
        <v>10</v>
      </c>
      <c r="Q416" s="15">
        <v>14</v>
      </c>
      <c r="R416" s="60"/>
      <c r="S416" s="64"/>
      <c r="T416" s="64"/>
      <c r="U416" s="88">
        <v>0.13</v>
      </c>
      <c r="V416" s="64"/>
      <c r="W416" s="15" t="s">
        <v>14</v>
      </c>
      <c r="X416" s="15">
        <v>243856</v>
      </c>
      <c r="Y416" s="48" t="s">
        <v>771</v>
      </c>
    </row>
    <row r="417" spans="1:25">
      <c r="A417" s="15" t="s">
        <v>467</v>
      </c>
      <c r="B417" s="15">
        <v>101</v>
      </c>
      <c r="C417" s="15">
        <v>102</v>
      </c>
      <c r="D417" s="15">
        <v>1</v>
      </c>
      <c r="E417" s="15">
        <v>4507</v>
      </c>
      <c r="F417" s="46" t="s">
        <v>540</v>
      </c>
      <c r="G417" s="86">
        <v>1.6</v>
      </c>
      <c r="H417" s="15" t="s">
        <v>729</v>
      </c>
      <c r="I417" s="15">
        <v>2</v>
      </c>
      <c r="J417" s="15">
        <v>89</v>
      </c>
      <c r="K417" s="15">
        <v>13</v>
      </c>
      <c r="L417" s="60">
        <v>4.88</v>
      </c>
      <c r="M417" s="15" t="s">
        <v>736</v>
      </c>
      <c r="N417" s="15">
        <v>47</v>
      </c>
      <c r="O417" s="15">
        <v>2</v>
      </c>
      <c r="P417" s="15" t="s">
        <v>730</v>
      </c>
      <c r="Q417" s="15">
        <v>19</v>
      </c>
      <c r="R417" s="60"/>
      <c r="S417" s="64"/>
      <c r="T417" s="64"/>
      <c r="U417" s="88">
        <v>0.06</v>
      </c>
      <c r="V417" s="64"/>
      <c r="W417" s="15" t="s">
        <v>14</v>
      </c>
      <c r="X417" s="15">
        <v>243856</v>
      </c>
      <c r="Y417" s="48" t="s">
        <v>771</v>
      </c>
    </row>
    <row r="418" spans="1:25">
      <c r="A418" s="15" t="s">
        <v>467</v>
      </c>
      <c r="B418" s="15">
        <v>102</v>
      </c>
      <c r="C418" s="15">
        <v>103</v>
      </c>
      <c r="D418" s="15">
        <v>1</v>
      </c>
      <c r="E418" s="15">
        <v>4508</v>
      </c>
      <c r="F418" s="46" t="s">
        <v>540</v>
      </c>
      <c r="G418" s="86">
        <v>0.4</v>
      </c>
      <c r="H418" s="15">
        <v>3</v>
      </c>
      <c r="I418" s="15">
        <v>3</v>
      </c>
      <c r="J418" s="15">
        <v>28</v>
      </c>
      <c r="K418" s="15">
        <v>5</v>
      </c>
      <c r="L418" s="60">
        <v>4.32</v>
      </c>
      <c r="M418" s="15">
        <v>1</v>
      </c>
      <c r="N418" s="15">
        <v>13</v>
      </c>
      <c r="O418" s="15" t="s">
        <v>729</v>
      </c>
      <c r="P418" s="15" t="s">
        <v>730</v>
      </c>
      <c r="Q418" s="15">
        <v>29</v>
      </c>
      <c r="R418" s="60"/>
      <c r="S418" s="64"/>
      <c r="T418" s="64"/>
      <c r="U418" s="88">
        <v>0.03</v>
      </c>
      <c r="V418" s="64"/>
      <c r="W418" s="15" t="s">
        <v>14</v>
      </c>
      <c r="X418" s="15">
        <v>243856</v>
      </c>
      <c r="Y418" s="48" t="s">
        <v>771</v>
      </c>
    </row>
    <row r="419" spans="1:25">
      <c r="A419" s="15" t="s">
        <v>467</v>
      </c>
      <c r="B419" s="15">
        <v>103</v>
      </c>
      <c r="C419" s="15">
        <v>104</v>
      </c>
      <c r="D419" s="15">
        <v>1</v>
      </c>
      <c r="E419" s="15">
        <v>4509</v>
      </c>
      <c r="F419" s="46" t="s">
        <v>540</v>
      </c>
      <c r="G419" s="86">
        <v>0.2</v>
      </c>
      <c r="H419" s="15">
        <v>2</v>
      </c>
      <c r="I419" s="15">
        <v>16</v>
      </c>
      <c r="J419" s="15">
        <v>41</v>
      </c>
      <c r="K419" s="15">
        <v>12</v>
      </c>
      <c r="L419" s="60">
        <v>6.06</v>
      </c>
      <c r="M419" s="15" t="s">
        <v>736</v>
      </c>
      <c r="N419" s="15">
        <v>12</v>
      </c>
      <c r="O419" s="15">
        <v>2</v>
      </c>
      <c r="P419" s="15" t="s">
        <v>730</v>
      </c>
      <c r="Q419" s="15">
        <v>93</v>
      </c>
      <c r="R419" s="60"/>
      <c r="S419" s="64"/>
      <c r="T419" s="64"/>
      <c r="U419" s="88">
        <v>0.31</v>
      </c>
      <c r="V419" s="64"/>
      <c r="W419" s="15" t="s">
        <v>14</v>
      </c>
      <c r="X419" s="15">
        <v>243856</v>
      </c>
      <c r="Y419" s="48" t="s">
        <v>771</v>
      </c>
    </row>
    <row r="420" spans="1:25">
      <c r="A420" s="15" t="s">
        <v>467</v>
      </c>
      <c r="B420" s="15">
        <v>104</v>
      </c>
      <c r="C420" s="15">
        <v>105</v>
      </c>
      <c r="D420" s="15">
        <v>1</v>
      </c>
      <c r="E420" s="39">
        <v>4511</v>
      </c>
      <c r="F420" s="46" t="s">
        <v>540</v>
      </c>
      <c r="G420" s="86" t="s">
        <v>734</v>
      </c>
      <c r="H420" s="15">
        <v>2</v>
      </c>
      <c r="I420" s="15">
        <v>15</v>
      </c>
      <c r="J420" s="15">
        <v>37</v>
      </c>
      <c r="K420" s="15">
        <v>11</v>
      </c>
      <c r="L420" s="60">
        <v>8.7200000000000006</v>
      </c>
      <c r="M420" s="15" t="s">
        <v>736</v>
      </c>
      <c r="N420" s="15">
        <v>13</v>
      </c>
      <c r="O420" s="15" t="s">
        <v>729</v>
      </c>
      <c r="P420" s="15" t="s">
        <v>730</v>
      </c>
      <c r="Q420" s="15">
        <v>76</v>
      </c>
      <c r="R420" s="60"/>
      <c r="S420" s="64"/>
      <c r="T420" s="64"/>
      <c r="U420" s="88">
        <v>0.15</v>
      </c>
      <c r="V420" s="64"/>
      <c r="W420" s="15" t="s">
        <v>14</v>
      </c>
      <c r="X420" s="15">
        <v>243856</v>
      </c>
      <c r="Y420" s="48" t="s">
        <v>771</v>
      </c>
    </row>
    <row r="421" spans="1:25">
      <c r="A421" s="15" t="s">
        <v>467</v>
      </c>
      <c r="B421" s="15">
        <v>105</v>
      </c>
      <c r="C421" s="15">
        <v>106</v>
      </c>
      <c r="D421" s="15">
        <v>1</v>
      </c>
      <c r="E421" s="15">
        <v>4512</v>
      </c>
      <c r="F421" s="46" t="s">
        <v>540</v>
      </c>
      <c r="G421" s="86">
        <v>0.4</v>
      </c>
      <c r="H421" s="15">
        <v>2</v>
      </c>
      <c r="I421" s="15">
        <v>16</v>
      </c>
      <c r="J421" s="15">
        <v>47</v>
      </c>
      <c r="K421" s="15">
        <v>20</v>
      </c>
      <c r="L421" s="60">
        <v>5.99</v>
      </c>
      <c r="M421" s="15" t="s">
        <v>736</v>
      </c>
      <c r="N421" s="15">
        <v>15</v>
      </c>
      <c r="O421" s="15" t="s">
        <v>729</v>
      </c>
      <c r="P421" s="15" t="s">
        <v>730</v>
      </c>
      <c r="Q421" s="15">
        <v>76</v>
      </c>
      <c r="R421" s="60"/>
      <c r="S421" s="64"/>
      <c r="T421" s="64"/>
      <c r="U421" s="88">
        <v>0.06</v>
      </c>
      <c r="V421" s="64"/>
      <c r="W421" s="15" t="s">
        <v>14</v>
      </c>
      <c r="X421" s="15">
        <v>243856</v>
      </c>
      <c r="Y421" s="48" t="s">
        <v>771</v>
      </c>
    </row>
    <row r="422" spans="1:25">
      <c r="A422" s="15" t="s">
        <v>467</v>
      </c>
      <c r="B422" s="15">
        <v>106</v>
      </c>
      <c r="C422" s="15">
        <v>107</v>
      </c>
      <c r="D422" s="15">
        <v>1</v>
      </c>
      <c r="E422" s="15">
        <v>4513</v>
      </c>
      <c r="F422" s="46" t="s">
        <v>540</v>
      </c>
      <c r="G422" s="86" t="s">
        <v>734</v>
      </c>
      <c r="H422" s="15">
        <v>2</v>
      </c>
      <c r="I422" s="15">
        <v>30</v>
      </c>
      <c r="J422" s="15">
        <v>46</v>
      </c>
      <c r="K422" s="15">
        <v>37</v>
      </c>
      <c r="L422" s="60">
        <v>9.1</v>
      </c>
      <c r="M422" s="15" t="s">
        <v>736</v>
      </c>
      <c r="N422" s="15">
        <v>7</v>
      </c>
      <c r="O422" s="15" t="s">
        <v>729</v>
      </c>
      <c r="P422" s="15" t="s">
        <v>730</v>
      </c>
      <c r="Q422" s="15">
        <v>105</v>
      </c>
      <c r="R422" s="60"/>
      <c r="S422" s="64"/>
      <c r="T422" s="64"/>
      <c r="U422" s="88">
        <v>0.06</v>
      </c>
      <c r="V422" s="64"/>
      <c r="W422" s="15" t="s">
        <v>14</v>
      </c>
      <c r="X422" s="15">
        <v>243856</v>
      </c>
      <c r="Y422" s="48" t="s">
        <v>771</v>
      </c>
    </row>
    <row r="423" spans="1:25">
      <c r="A423" s="15" t="s">
        <v>467</v>
      </c>
      <c r="B423" s="15">
        <v>107</v>
      </c>
      <c r="C423" s="15">
        <v>108</v>
      </c>
      <c r="D423" s="15">
        <v>1</v>
      </c>
      <c r="E423" s="15">
        <v>4514</v>
      </c>
      <c r="F423" s="46" t="s">
        <v>540</v>
      </c>
      <c r="G423" s="86">
        <v>0.3</v>
      </c>
      <c r="H423" s="15">
        <v>3</v>
      </c>
      <c r="I423" s="15">
        <v>27</v>
      </c>
      <c r="J423" s="15">
        <v>126</v>
      </c>
      <c r="K423" s="15">
        <v>93</v>
      </c>
      <c r="L423" s="60">
        <v>6.64</v>
      </c>
      <c r="M423" s="15" t="s">
        <v>736</v>
      </c>
      <c r="N423" s="15">
        <v>12</v>
      </c>
      <c r="O423" s="15" t="s">
        <v>729</v>
      </c>
      <c r="P423" s="15">
        <v>10</v>
      </c>
      <c r="Q423" s="15">
        <v>117</v>
      </c>
      <c r="R423" s="60"/>
      <c r="S423" s="64"/>
      <c r="T423" s="64"/>
      <c r="U423" s="88">
        <v>0.11</v>
      </c>
      <c r="V423" s="64"/>
      <c r="W423" s="15" t="s">
        <v>14</v>
      </c>
      <c r="X423" s="15">
        <v>243856</v>
      </c>
      <c r="Y423" s="48" t="s">
        <v>771</v>
      </c>
    </row>
    <row r="424" spans="1:25">
      <c r="A424" s="15" t="s">
        <v>467</v>
      </c>
      <c r="B424" s="15">
        <v>108</v>
      </c>
      <c r="C424" s="15">
        <v>109</v>
      </c>
      <c r="D424" s="15">
        <v>1</v>
      </c>
      <c r="E424" s="15">
        <v>4515</v>
      </c>
      <c r="F424" s="46" t="s">
        <v>540</v>
      </c>
      <c r="G424" s="86">
        <v>0.3</v>
      </c>
      <c r="H424" s="15" t="s">
        <v>729</v>
      </c>
      <c r="I424" s="15">
        <v>21</v>
      </c>
      <c r="J424" s="15">
        <v>76</v>
      </c>
      <c r="K424" s="15">
        <v>47</v>
      </c>
      <c r="L424" s="60">
        <v>7.19</v>
      </c>
      <c r="M424" s="15" t="s">
        <v>736</v>
      </c>
      <c r="N424" s="15">
        <v>6</v>
      </c>
      <c r="O424" s="15">
        <v>2</v>
      </c>
      <c r="P424" s="15" t="s">
        <v>730</v>
      </c>
      <c r="Q424" s="15">
        <v>117</v>
      </c>
      <c r="R424" s="60"/>
      <c r="S424" s="64"/>
      <c r="T424" s="64"/>
      <c r="U424" s="88">
        <v>0.14000000000000001</v>
      </c>
      <c r="V424" s="64"/>
      <c r="W424" s="15" t="s">
        <v>14</v>
      </c>
      <c r="X424" s="15">
        <v>243856</v>
      </c>
      <c r="Y424" s="48" t="s">
        <v>771</v>
      </c>
    </row>
    <row r="425" spans="1:25">
      <c r="A425" s="15" t="s">
        <v>467</v>
      </c>
      <c r="B425" s="15">
        <v>109</v>
      </c>
      <c r="C425" s="15">
        <v>110</v>
      </c>
      <c r="D425" s="15">
        <v>1</v>
      </c>
      <c r="E425" s="15">
        <v>4516</v>
      </c>
      <c r="F425" s="46" t="s">
        <v>540</v>
      </c>
      <c r="G425" s="86">
        <v>0.7</v>
      </c>
      <c r="H425" s="15" t="s">
        <v>729</v>
      </c>
      <c r="I425" s="15">
        <v>30</v>
      </c>
      <c r="J425" s="15">
        <v>64</v>
      </c>
      <c r="K425" s="15">
        <v>48</v>
      </c>
      <c r="L425" s="60">
        <v>9.11</v>
      </c>
      <c r="M425" s="15">
        <v>2</v>
      </c>
      <c r="N425" s="15">
        <v>12</v>
      </c>
      <c r="O425" s="15">
        <v>2</v>
      </c>
      <c r="P425" s="15" t="s">
        <v>730</v>
      </c>
      <c r="Q425" s="15">
        <v>130</v>
      </c>
      <c r="R425" s="60"/>
      <c r="S425" s="64"/>
      <c r="T425" s="64"/>
      <c r="U425" s="88">
        <v>0.37</v>
      </c>
      <c r="V425" s="64"/>
      <c r="W425" s="15" t="s">
        <v>14</v>
      </c>
      <c r="X425" s="15">
        <v>243856</v>
      </c>
      <c r="Y425" s="48" t="s">
        <v>771</v>
      </c>
    </row>
    <row r="426" spans="1:25">
      <c r="A426" s="15" t="s">
        <v>467</v>
      </c>
      <c r="B426" s="15">
        <v>110</v>
      </c>
      <c r="C426" s="15">
        <v>111</v>
      </c>
      <c r="D426" s="15">
        <v>1</v>
      </c>
      <c r="E426" s="15">
        <v>4517</v>
      </c>
      <c r="F426" s="46" t="s">
        <v>540</v>
      </c>
      <c r="G426" s="86" t="s">
        <v>734</v>
      </c>
      <c r="H426" s="15" t="s">
        <v>729</v>
      </c>
      <c r="I426" s="15">
        <v>24</v>
      </c>
      <c r="J426" s="15">
        <v>20</v>
      </c>
      <c r="K426" s="15">
        <v>15</v>
      </c>
      <c r="L426" s="60">
        <v>12.85</v>
      </c>
      <c r="M426" s="15">
        <v>11</v>
      </c>
      <c r="N426" s="15">
        <v>5</v>
      </c>
      <c r="O426" s="15" t="s">
        <v>729</v>
      </c>
      <c r="P426" s="15" t="s">
        <v>730</v>
      </c>
      <c r="Q426" s="15">
        <v>98</v>
      </c>
      <c r="R426" s="60"/>
      <c r="S426" s="64"/>
      <c r="T426" s="64"/>
      <c r="U426" s="88">
        <v>0.28999999999999998</v>
      </c>
      <c r="V426" s="64"/>
      <c r="W426" s="15" t="s">
        <v>14</v>
      </c>
      <c r="X426" s="15">
        <v>243856</v>
      </c>
      <c r="Y426" s="48" t="s">
        <v>771</v>
      </c>
    </row>
    <row r="427" spans="1:25">
      <c r="A427" s="15" t="s">
        <v>467</v>
      </c>
      <c r="B427" s="15">
        <v>111</v>
      </c>
      <c r="C427" s="15">
        <v>112</v>
      </c>
      <c r="D427" s="15">
        <v>1</v>
      </c>
      <c r="E427" s="15">
        <v>4518</v>
      </c>
      <c r="F427" s="46" t="s">
        <v>540</v>
      </c>
      <c r="G427" s="86">
        <v>0.6</v>
      </c>
      <c r="H427" s="15" t="s">
        <v>729</v>
      </c>
      <c r="I427" s="15">
        <v>8</v>
      </c>
      <c r="J427" s="15">
        <v>15</v>
      </c>
      <c r="K427" s="15">
        <v>37</v>
      </c>
      <c r="L427" s="60">
        <v>26</v>
      </c>
      <c r="M427" s="15">
        <v>32</v>
      </c>
      <c r="N427" s="15">
        <v>4</v>
      </c>
      <c r="O427" s="15">
        <v>2</v>
      </c>
      <c r="P427" s="15" t="s">
        <v>730</v>
      </c>
      <c r="Q427" s="15">
        <v>38</v>
      </c>
      <c r="R427" s="60"/>
      <c r="S427" s="64"/>
      <c r="T427" s="64"/>
      <c r="U427" s="88">
        <v>0.05</v>
      </c>
      <c r="V427" s="64"/>
      <c r="W427" s="15" t="s">
        <v>14</v>
      </c>
      <c r="X427" s="15">
        <v>243856</v>
      </c>
      <c r="Y427" s="48" t="s">
        <v>771</v>
      </c>
    </row>
    <row r="428" spans="1:25">
      <c r="A428" s="15" t="s">
        <v>467</v>
      </c>
      <c r="B428" s="15">
        <v>112</v>
      </c>
      <c r="C428" s="15">
        <v>113</v>
      </c>
      <c r="D428" s="15">
        <v>1</v>
      </c>
      <c r="E428" s="15">
        <v>4519</v>
      </c>
      <c r="F428" s="46" t="s">
        <v>540</v>
      </c>
      <c r="G428" s="86">
        <v>0.3</v>
      </c>
      <c r="H428" s="15" t="s">
        <v>729</v>
      </c>
      <c r="I428" s="15">
        <v>22</v>
      </c>
      <c r="J428" s="15">
        <v>33</v>
      </c>
      <c r="K428" s="15">
        <v>132</v>
      </c>
      <c r="L428" s="60">
        <v>22.8</v>
      </c>
      <c r="M428" s="15">
        <v>11</v>
      </c>
      <c r="N428" s="15">
        <v>5</v>
      </c>
      <c r="O428" s="15">
        <v>3</v>
      </c>
      <c r="P428" s="15" t="s">
        <v>730</v>
      </c>
      <c r="Q428" s="15">
        <v>65</v>
      </c>
      <c r="R428" s="60"/>
      <c r="S428" s="64"/>
      <c r="T428" s="64"/>
      <c r="U428" s="88">
        <v>0.02</v>
      </c>
      <c r="V428" s="64"/>
      <c r="W428" s="15" t="s">
        <v>14</v>
      </c>
      <c r="X428" s="15">
        <v>243856</v>
      </c>
      <c r="Y428" s="48" t="s">
        <v>771</v>
      </c>
    </row>
    <row r="429" spans="1:25">
      <c r="A429" s="15" t="s">
        <v>467</v>
      </c>
      <c r="B429" s="15">
        <v>113</v>
      </c>
      <c r="C429" s="15">
        <v>114</v>
      </c>
      <c r="D429" s="15">
        <v>1</v>
      </c>
      <c r="E429" s="15">
        <v>4520</v>
      </c>
      <c r="F429" s="46" t="s">
        <v>540</v>
      </c>
      <c r="G429" s="86" t="s">
        <v>734</v>
      </c>
      <c r="H429" s="15">
        <v>2</v>
      </c>
      <c r="I429" s="15">
        <v>26</v>
      </c>
      <c r="J429" s="15">
        <v>7</v>
      </c>
      <c r="K429" s="15">
        <v>9</v>
      </c>
      <c r="L429" s="60">
        <v>8.07</v>
      </c>
      <c r="M429" s="15">
        <v>2</v>
      </c>
      <c r="N429" s="15" t="s">
        <v>729</v>
      </c>
      <c r="O429" s="15" t="s">
        <v>729</v>
      </c>
      <c r="P429" s="15" t="s">
        <v>730</v>
      </c>
      <c r="Q429" s="15">
        <v>150</v>
      </c>
      <c r="R429" s="60"/>
      <c r="S429" s="64"/>
      <c r="T429" s="64"/>
      <c r="U429" s="88">
        <v>0.01</v>
      </c>
      <c r="V429" s="64"/>
      <c r="W429" s="15" t="s">
        <v>14</v>
      </c>
      <c r="X429" s="15">
        <v>243856</v>
      </c>
      <c r="Y429" s="48" t="s">
        <v>771</v>
      </c>
    </row>
    <row r="430" spans="1:25">
      <c r="A430" s="15" t="s">
        <v>467</v>
      </c>
      <c r="B430" s="15">
        <v>114</v>
      </c>
      <c r="C430" s="15">
        <v>115</v>
      </c>
      <c r="D430" s="15">
        <v>1</v>
      </c>
      <c r="E430" s="15">
        <v>4521</v>
      </c>
      <c r="F430" s="46" t="s">
        <v>540</v>
      </c>
      <c r="G430" s="86" t="s">
        <v>734</v>
      </c>
      <c r="H430" s="15">
        <v>3</v>
      </c>
      <c r="I430" s="15">
        <v>23</v>
      </c>
      <c r="J430" s="15" t="s">
        <v>729</v>
      </c>
      <c r="K430" s="15">
        <v>1</v>
      </c>
      <c r="L430" s="60">
        <v>6.63</v>
      </c>
      <c r="M430" s="15">
        <v>1</v>
      </c>
      <c r="N430" s="15" t="s">
        <v>729</v>
      </c>
      <c r="O430" s="15" t="s">
        <v>729</v>
      </c>
      <c r="P430" s="15" t="s">
        <v>730</v>
      </c>
      <c r="Q430" s="15">
        <v>297</v>
      </c>
      <c r="R430" s="60"/>
      <c r="S430" s="64"/>
      <c r="T430" s="64"/>
      <c r="U430" s="88" t="s">
        <v>731</v>
      </c>
      <c r="V430" s="64"/>
      <c r="W430" s="15" t="s">
        <v>14</v>
      </c>
      <c r="X430" s="15">
        <v>243856</v>
      </c>
      <c r="Y430" s="48" t="s">
        <v>771</v>
      </c>
    </row>
    <row r="431" spans="1:25">
      <c r="A431" s="15" t="s">
        <v>467</v>
      </c>
      <c r="B431" s="15">
        <v>115</v>
      </c>
      <c r="C431" s="15">
        <v>116</v>
      </c>
      <c r="D431" s="15">
        <v>1</v>
      </c>
      <c r="E431" s="15">
        <v>4522</v>
      </c>
      <c r="F431" s="53" t="s">
        <v>540</v>
      </c>
      <c r="G431" s="86" t="s">
        <v>734</v>
      </c>
      <c r="H431" s="15">
        <v>2</v>
      </c>
      <c r="I431" s="15">
        <v>15</v>
      </c>
      <c r="J431" s="15" t="s">
        <v>729</v>
      </c>
      <c r="K431" s="15" t="s">
        <v>736</v>
      </c>
      <c r="L431" s="60">
        <v>3.91</v>
      </c>
      <c r="M431" s="15" t="s">
        <v>736</v>
      </c>
      <c r="N431" s="15" t="s">
        <v>729</v>
      </c>
      <c r="O431" s="15" t="s">
        <v>729</v>
      </c>
      <c r="P431" s="15" t="s">
        <v>730</v>
      </c>
      <c r="Q431" s="15">
        <v>76</v>
      </c>
      <c r="R431" s="60"/>
      <c r="S431" s="64"/>
      <c r="T431" s="64"/>
      <c r="U431" s="88" t="s">
        <v>731</v>
      </c>
      <c r="V431" s="64"/>
      <c r="W431" s="15" t="s">
        <v>14</v>
      </c>
      <c r="X431" s="15">
        <v>243856</v>
      </c>
      <c r="Y431" s="48" t="s">
        <v>771</v>
      </c>
    </row>
    <row r="432" spans="1:25">
      <c r="A432" s="15" t="s">
        <v>467</v>
      </c>
      <c r="B432" s="15">
        <v>116</v>
      </c>
      <c r="C432" s="15">
        <v>117</v>
      </c>
      <c r="D432" s="15">
        <v>1</v>
      </c>
      <c r="E432" s="15">
        <v>4523</v>
      </c>
      <c r="F432" s="53" t="s">
        <v>540</v>
      </c>
      <c r="G432" s="86" t="s">
        <v>734</v>
      </c>
      <c r="H432" s="15">
        <v>2</v>
      </c>
      <c r="I432" s="15">
        <v>11</v>
      </c>
      <c r="J432" s="15" t="s">
        <v>729</v>
      </c>
      <c r="K432" s="15" t="s">
        <v>736</v>
      </c>
      <c r="L432" s="60">
        <v>2.91</v>
      </c>
      <c r="M432" s="15">
        <v>1</v>
      </c>
      <c r="N432" s="15" t="s">
        <v>729</v>
      </c>
      <c r="O432" s="15" t="s">
        <v>729</v>
      </c>
      <c r="P432" s="15" t="s">
        <v>730</v>
      </c>
      <c r="Q432" s="15">
        <v>52</v>
      </c>
      <c r="R432" s="60"/>
      <c r="S432" s="64"/>
      <c r="T432" s="64"/>
      <c r="U432" s="88" t="s">
        <v>731</v>
      </c>
      <c r="V432" s="64"/>
      <c r="W432" s="15" t="s">
        <v>14</v>
      </c>
      <c r="X432" s="15">
        <v>243856</v>
      </c>
      <c r="Y432" s="48" t="s">
        <v>771</v>
      </c>
    </row>
    <row r="433" spans="1:25">
      <c r="A433" s="17" t="s">
        <v>467</v>
      </c>
      <c r="B433" s="17">
        <v>117</v>
      </c>
      <c r="C433" s="17">
        <v>120</v>
      </c>
      <c r="D433" s="17">
        <v>3</v>
      </c>
      <c r="E433" s="66" t="s">
        <v>598</v>
      </c>
      <c r="F433" s="105" t="s">
        <v>480</v>
      </c>
      <c r="G433" s="98" t="s">
        <v>734</v>
      </c>
      <c r="H433" s="17" t="s">
        <v>729</v>
      </c>
      <c r="I433" s="17">
        <v>11</v>
      </c>
      <c r="J433" s="17" t="s">
        <v>729</v>
      </c>
      <c r="K433" s="17">
        <v>1</v>
      </c>
      <c r="L433" s="99">
        <v>3.04</v>
      </c>
      <c r="M433" s="17">
        <v>1</v>
      </c>
      <c r="N433" s="17">
        <v>2</v>
      </c>
      <c r="O433" s="17" t="s">
        <v>729</v>
      </c>
      <c r="P433" s="17" t="s">
        <v>730</v>
      </c>
      <c r="Q433" s="17">
        <v>74</v>
      </c>
      <c r="R433" s="99"/>
      <c r="S433" s="67"/>
      <c r="T433" s="67"/>
      <c r="U433" s="101" t="s">
        <v>731</v>
      </c>
      <c r="V433" s="67"/>
      <c r="W433" s="17" t="s">
        <v>14</v>
      </c>
      <c r="X433" s="17">
        <v>243856</v>
      </c>
      <c r="Y433" s="102" t="s">
        <v>771</v>
      </c>
    </row>
  </sheetData>
  <sortState ref="A7:Y519">
    <sortCondition ref="A7:A519"/>
    <sortCondition ref="B7:B519"/>
  </sortState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125"/>
  <sheetViews>
    <sheetView topLeftCell="H19" workbookViewId="0">
      <selection activeCell="H13" sqref="H13"/>
    </sheetView>
  </sheetViews>
  <sheetFormatPr defaultRowHeight="15"/>
  <cols>
    <col min="1" max="1" width="12.5703125" customWidth="1"/>
    <col min="2" max="2" width="11.140625" bestFit="1" customWidth="1"/>
    <col min="4" max="4" width="9.7109375" bestFit="1" customWidth="1"/>
    <col min="5" max="5" width="10.5703125" bestFit="1" customWidth="1"/>
    <col min="6" max="6" width="10.7109375" bestFit="1" customWidth="1"/>
    <col min="7" max="7" width="10.5703125" bestFit="1" customWidth="1"/>
    <col min="8" max="8" width="11.28515625" bestFit="1" customWidth="1"/>
    <col min="9" max="9" width="12.5703125" bestFit="1" customWidth="1"/>
    <col min="10" max="10" width="9.140625" bestFit="1" customWidth="1"/>
    <col min="11" max="11" width="11.42578125" bestFit="1" customWidth="1"/>
    <col min="12" max="12" width="11.85546875" bestFit="1" customWidth="1"/>
    <col min="14" max="14" width="10.140625" bestFit="1" customWidth="1"/>
    <col min="29" max="29" width="11.28515625" bestFit="1" customWidth="1"/>
    <col min="31" max="31" width="7.28515625" bestFit="1" customWidth="1"/>
    <col min="32" max="32" width="11.28515625" bestFit="1" customWidth="1"/>
  </cols>
  <sheetData>
    <row r="1" spans="1:35" ht="15.75" thickBo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8"/>
      <c r="AF1" s="28"/>
      <c r="AG1" s="70"/>
      <c r="AH1" s="70"/>
      <c r="AI1" s="70"/>
    </row>
    <row r="2" spans="1:35" ht="16.5" thickBot="1">
      <c r="A2" s="29"/>
      <c r="B2" s="29"/>
      <c r="C2" s="27"/>
      <c r="D2" s="27"/>
      <c r="E2" s="27"/>
      <c r="F2" s="27"/>
      <c r="G2" s="27"/>
      <c r="H2" s="28"/>
      <c r="I2" s="30"/>
      <c r="J2" s="28"/>
      <c r="K2" s="58" t="s">
        <v>717</v>
      </c>
      <c r="L2" s="59" t="s">
        <v>718</v>
      </c>
      <c r="M2" s="59" t="s">
        <v>719</v>
      </c>
      <c r="N2" s="59" t="s">
        <v>720</v>
      </c>
      <c r="O2" s="59" t="s">
        <v>148</v>
      </c>
      <c r="P2" s="59" t="s">
        <v>11</v>
      </c>
      <c r="Q2" s="59" t="s">
        <v>721</v>
      </c>
      <c r="R2" s="59" t="s">
        <v>722</v>
      </c>
      <c r="S2" s="59" t="s">
        <v>723</v>
      </c>
      <c r="T2" s="59" t="s">
        <v>724</v>
      </c>
      <c r="U2" s="59" t="s">
        <v>725</v>
      </c>
      <c r="V2" s="59" t="s">
        <v>148</v>
      </c>
      <c r="W2" s="59" t="s">
        <v>722</v>
      </c>
      <c r="X2" s="59" t="s">
        <v>725</v>
      </c>
      <c r="Y2" s="59" t="s">
        <v>726</v>
      </c>
      <c r="Z2" s="59" t="s">
        <v>746</v>
      </c>
      <c r="AA2" s="31" t="s">
        <v>12</v>
      </c>
      <c r="AB2" s="27"/>
      <c r="AC2" s="27"/>
      <c r="AD2" s="69"/>
      <c r="AE2" s="27"/>
      <c r="AF2" s="27"/>
      <c r="AG2" s="13"/>
      <c r="AH2" s="13"/>
      <c r="AI2" s="10"/>
    </row>
    <row r="3" spans="1:35" ht="15.75">
      <c r="A3" s="29"/>
      <c r="B3" s="29"/>
      <c r="C3" s="27"/>
      <c r="D3" s="27"/>
      <c r="E3" s="27"/>
      <c r="F3" s="27"/>
      <c r="G3" s="27"/>
      <c r="H3" s="27"/>
      <c r="I3" s="27"/>
      <c r="J3" s="27"/>
      <c r="K3" s="57" t="s">
        <v>727</v>
      </c>
      <c r="L3" s="56" t="s">
        <v>727</v>
      </c>
      <c r="M3" s="56" t="s">
        <v>727</v>
      </c>
      <c r="N3" s="56" t="s">
        <v>727</v>
      </c>
      <c r="O3" s="56" t="s">
        <v>727</v>
      </c>
      <c r="P3" s="56" t="s">
        <v>727</v>
      </c>
      <c r="Q3" s="56" t="s">
        <v>727</v>
      </c>
      <c r="R3" s="56" t="s">
        <v>727</v>
      </c>
      <c r="S3" s="56" t="s">
        <v>727</v>
      </c>
      <c r="T3" s="56" t="s">
        <v>727</v>
      </c>
      <c r="U3" s="56" t="s">
        <v>727</v>
      </c>
      <c r="V3" s="56" t="s">
        <v>21</v>
      </c>
      <c r="W3" s="56" t="s">
        <v>22</v>
      </c>
      <c r="X3" s="56" t="s">
        <v>23</v>
      </c>
      <c r="Y3" s="56" t="s">
        <v>20</v>
      </c>
      <c r="Z3" s="56" t="s">
        <v>20</v>
      </c>
      <c r="AA3" s="41" t="s">
        <v>24</v>
      </c>
      <c r="AB3" s="12"/>
      <c r="AC3" s="13"/>
      <c r="AD3" s="42"/>
      <c r="AE3" s="13"/>
      <c r="AF3" s="13"/>
      <c r="AG3" s="13"/>
      <c r="AH3" s="13"/>
      <c r="AI3" s="10"/>
    </row>
    <row r="4" spans="1:35" ht="15.75">
      <c r="A4" s="32" t="s">
        <v>468</v>
      </c>
      <c r="B4" s="29"/>
      <c r="C4" s="27"/>
      <c r="D4" s="32" t="s">
        <v>469</v>
      </c>
      <c r="E4" s="27"/>
      <c r="F4" s="27"/>
      <c r="G4" s="27"/>
      <c r="H4" s="27"/>
      <c r="I4" s="27"/>
      <c r="J4" s="27"/>
      <c r="K4" s="57" t="s">
        <v>25</v>
      </c>
      <c r="L4" s="37" t="s">
        <v>25</v>
      </c>
      <c r="M4" s="37" t="s">
        <v>25</v>
      </c>
      <c r="N4" s="37" t="s">
        <v>25</v>
      </c>
      <c r="O4" s="37" t="s">
        <v>25</v>
      </c>
      <c r="P4" s="37" t="s">
        <v>26</v>
      </c>
      <c r="Q4" s="37" t="s">
        <v>25</v>
      </c>
      <c r="R4" s="37" t="s">
        <v>25</v>
      </c>
      <c r="S4" s="37" t="s">
        <v>25</v>
      </c>
      <c r="T4" s="37" t="s">
        <v>25</v>
      </c>
      <c r="U4" s="37" t="s">
        <v>25</v>
      </c>
      <c r="V4" s="37" t="s">
        <v>26</v>
      </c>
      <c r="W4" s="37" t="s">
        <v>26</v>
      </c>
      <c r="X4" s="37" t="s">
        <v>26</v>
      </c>
      <c r="Y4" s="37" t="s">
        <v>25</v>
      </c>
      <c r="Z4" s="37" t="s">
        <v>25</v>
      </c>
      <c r="AA4" s="38" t="s">
        <v>27</v>
      </c>
      <c r="AB4" s="12"/>
      <c r="AC4" s="13"/>
      <c r="AD4" s="42"/>
      <c r="AE4" s="13"/>
      <c r="AF4" s="13"/>
      <c r="AG4" s="13"/>
      <c r="AH4" s="13"/>
      <c r="AI4" s="10"/>
    </row>
    <row r="5" spans="1:35" ht="16.5" thickBot="1">
      <c r="A5" s="29"/>
      <c r="B5" s="29"/>
      <c r="C5" s="27"/>
      <c r="D5" s="27"/>
      <c r="E5" s="27"/>
      <c r="F5" s="27"/>
      <c r="G5" s="27"/>
      <c r="H5" s="27"/>
      <c r="I5" s="30"/>
      <c r="J5" s="28"/>
      <c r="K5" s="61">
        <v>0.2</v>
      </c>
      <c r="L5" s="55">
        <v>2</v>
      </c>
      <c r="M5" s="15">
        <v>2</v>
      </c>
      <c r="N5" s="15">
        <v>1</v>
      </c>
      <c r="O5" s="15">
        <v>1</v>
      </c>
      <c r="P5" s="60">
        <v>0.01</v>
      </c>
      <c r="Q5" s="15">
        <v>1</v>
      </c>
      <c r="R5" s="15">
        <v>2</v>
      </c>
      <c r="S5" s="15">
        <v>2</v>
      </c>
      <c r="T5" s="15">
        <v>10</v>
      </c>
      <c r="U5" s="15">
        <v>2</v>
      </c>
      <c r="V5" s="15">
        <v>0.01</v>
      </c>
      <c r="W5" s="15">
        <v>0.01</v>
      </c>
      <c r="X5" s="15">
        <v>0.01</v>
      </c>
      <c r="Y5" s="15">
        <v>0.01</v>
      </c>
      <c r="Z5" s="15">
        <v>0.01</v>
      </c>
      <c r="AA5" s="48" t="s">
        <v>28</v>
      </c>
      <c r="AB5" s="33"/>
      <c r="AC5" s="34"/>
      <c r="AD5" s="13"/>
      <c r="AE5" s="13"/>
      <c r="AF5" s="13"/>
      <c r="AG5" s="13"/>
      <c r="AH5" s="13"/>
      <c r="AI5" s="10"/>
    </row>
    <row r="6" spans="1:35" ht="15.75" thickBot="1">
      <c r="A6" s="14" t="s">
        <v>470</v>
      </c>
      <c r="B6" s="14" t="s">
        <v>471</v>
      </c>
      <c r="C6" s="14" t="s">
        <v>472</v>
      </c>
      <c r="D6" s="14" t="s">
        <v>473</v>
      </c>
      <c r="E6" s="14" t="s">
        <v>474</v>
      </c>
      <c r="F6" s="14" t="s">
        <v>475</v>
      </c>
      <c r="G6" s="14" t="s">
        <v>476</v>
      </c>
      <c r="H6" s="14" t="s">
        <v>477</v>
      </c>
      <c r="I6" s="14" t="s">
        <v>478</v>
      </c>
      <c r="J6" s="14" t="s">
        <v>728</v>
      </c>
      <c r="K6" s="62">
        <v>0.1</v>
      </c>
      <c r="L6" s="35">
        <v>1</v>
      </c>
      <c r="M6" s="35">
        <v>1</v>
      </c>
      <c r="N6" s="35">
        <v>1</v>
      </c>
      <c r="O6" s="35">
        <v>1</v>
      </c>
      <c r="P6" s="63">
        <v>0.01</v>
      </c>
      <c r="Q6" s="35">
        <v>1</v>
      </c>
      <c r="R6" s="35">
        <v>1</v>
      </c>
      <c r="S6" s="35">
        <v>1</v>
      </c>
      <c r="T6" s="35">
        <v>10</v>
      </c>
      <c r="U6" s="35">
        <v>1</v>
      </c>
      <c r="V6" s="35">
        <v>0.01</v>
      </c>
      <c r="W6" s="35">
        <v>0.01</v>
      </c>
      <c r="X6" s="35">
        <v>0.01</v>
      </c>
      <c r="Y6" s="35">
        <v>0.01</v>
      </c>
      <c r="Z6" s="35">
        <v>0.01</v>
      </c>
      <c r="AA6" s="50" t="s">
        <v>29</v>
      </c>
      <c r="AB6" s="40" t="s">
        <v>56</v>
      </c>
      <c r="AC6" s="40" t="s">
        <v>55</v>
      </c>
    </row>
    <row r="7" spans="1:35">
      <c r="A7" s="14"/>
      <c r="B7" s="14"/>
      <c r="C7" s="14"/>
      <c r="D7" s="14"/>
      <c r="E7" s="14"/>
      <c r="F7" s="14"/>
      <c r="G7" s="36"/>
      <c r="H7" s="14"/>
      <c r="I7" s="7" t="s">
        <v>744</v>
      </c>
      <c r="J7" s="7" t="s">
        <v>733</v>
      </c>
      <c r="K7" s="7" t="s">
        <v>734</v>
      </c>
      <c r="L7" s="7" t="s">
        <v>729</v>
      </c>
      <c r="M7" s="7" t="s">
        <v>729</v>
      </c>
      <c r="N7" s="7">
        <v>1</v>
      </c>
      <c r="O7" s="7">
        <v>15</v>
      </c>
      <c r="P7" s="7">
        <v>0.64</v>
      </c>
      <c r="Q7" s="7">
        <v>5</v>
      </c>
      <c r="R7" s="7">
        <v>32</v>
      </c>
      <c r="S7" s="7" t="s">
        <v>729</v>
      </c>
      <c r="T7" s="7" t="s">
        <v>730</v>
      </c>
      <c r="U7" s="7">
        <v>12</v>
      </c>
      <c r="V7" s="7"/>
      <c r="W7" s="7"/>
      <c r="Y7" s="7" t="s">
        <v>731</v>
      </c>
      <c r="Z7" s="7"/>
      <c r="AA7" s="7"/>
      <c r="AB7" s="7">
        <v>243854</v>
      </c>
      <c r="AC7" s="7" t="s">
        <v>541</v>
      </c>
    </row>
    <row r="8" spans="1:35">
      <c r="A8" s="14"/>
      <c r="B8" s="14"/>
      <c r="C8" s="14"/>
      <c r="D8" s="14"/>
      <c r="E8" s="14"/>
      <c r="F8" s="14"/>
      <c r="G8" s="36"/>
      <c r="H8" s="36"/>
      <c r="I8" s="7" t="s">
        <v>744</v>
      </c>
      <c r="J8" s="7" t="s">
        <v>735</v>
      </c>
      <c r="K8" s="7" t="s">
        <v>734</v>
      </c>
      <c r="L8" s="7" t="s">
        <v>729</v>
      </c>
      <c r="M8" s="7" t="s">
        <v>729</v>
      </c>
      <c r="N8" s="7">
        <v>1</v>
      </c>
      <c r="O8" s="7">
        <v>11</v>
      </c>
      <c r="P8" s="7">
        <v>0.6</v>
      </c>
      <c r="Q8" s="7">
        <v>5</v>
      </c>
      <c r="R8" s="7" t="s">
        <v>729</v>
      </c>
      <c r="S8" s="7" t="s">
        <v>729</v>
      </c>
      <c r="T8" s="7" t="s">
        <v>730</v>
      </c>
      <c r="U8" s="7">
        <v>12</v>
      </c>
      <c r="V8" s="7"/>
      <c r="W8" s="7"/>
      <c r="Y8" s="7" t="s">
        <v>731</v>
      </c>
      <c r="Z8" s="7"/>
      <c r="AA8" s="7"/>
      <c r="AB8" s="7">
        <v>243854</v>
      </c>
      <c r="AC8" s="7" t="s">
        <v>541</v>
      </c>
    </row>
    <row r="9" spans="1:35">
      <c r="A9" s="7"/>
      <c r="B9" s="7"/>
      <c r="C9" s="7"/>
      <c r="D9" s="18"/>
      <c r="E9" s="7"/>
      <c r="F9" s="7"/>
      <c r="G9" s="7"/>
      <c r="H9" s="7"/>
      <c r="I9" s="7" t="s">
        <v>744</v>
      </c>
      <c r="J9" s="7" t="s">
        <v>737</v>
      </c>
      <c r="K9" s="7">
        <v>1.3</v>
      </c>
      <c r="L9" s="7">
        <v>2</v>
      </c>
      <c r="M9" s="7">
        <v>161</v>
      </c>
      <c r="N9" s="7">
        <v>50</v>
      </c>
      <c r="O9" s="7">
        <v>1220</v>
      </c>
      <c r="P9" s="7">
        <v>8.9499999999999993</v>
      </c>
      <c r="Q9" s="7">
        <v>4</v>
      </c>
      <c r="R9" s="7">
        <v>280</v>
      </c>
      <c r="S9" s="7" t="s">
        <v>729</v>
      </c>
      <c r="T9" s="7" t="s">
        <v>730</v>
      </c>
      <c r="U9" s="7">
        <v>1640</v>
      </c>
      <c r="V9" s="7"/>
      <c r="W9" s="7"/>
      <c r="Y9" s="7" t="s">
        <v>731</v>
      </c>
      <c r="Z9" s="7"/>
      <c r="AA9" s="7"/>
      <c r="AB9" s="7">
        <v>243854</v>
      </c>
      <c r="AC9" s="7" t="s">
        <v>541</v>
      </c>
    </row>
    <row r="10" spans="1:35">
      <c r="A10" s="7"/>
      <c r="B10" s="7"/>
      <c r="C10" s="7"/>
      <c r="D10" s="18"/>
      <c r="E10" s="7"/>
      <c r="F10" s="7"/>
      <c r="G10" s="7"/>
      <c r="H10" s="7"/>
      <c r="I10" s="7" t="s">
        <v>744</v>
      </c>
      <c r="J10" s="7" t="s">
        <v>738</v>
      </c>
      <c r="K10" s="7">
        <v>0.2</v>
      </c>
      <c r="L10" s="7" t="s">
        <v>729</v>
      </c>
      <c r="M10" s="7" t="s">
        <v>729</v>
      </c>
      <c r="N10" s="7" t="s">
        <v>736</v>
      </c>
      <c r="O10" s="7">
        <v>8</v>
      </c>
      <c r="P10" s="7">
        <v>0.6</v>
      </c>
      <c r="Q10" s="7">
        <v>5</v>
      </c>
      <c r="R10" s="7" t="s">
        <v>729</v>
      </c>
      <c r="S10" s="7" t="s">
        <v>729</v>
      </c>
      <c r="T10" s="7" t="s">
        <v>730</v>
      </c>
      <c r="U10" s="7">
        <v>9</v>
      </c>
      <c r="V10" s="7"/>
      <c r="W10" s="7"/>
      <c r="Y10" s="7" t="s">
        <v>731</v>
      </c>
      <c r="Z10" s="7"/>
      <c r="AA10" s="7"/>
      <c r="AB10" s="7">
        <v>243854</v>
      </c>
      <c r="AC10" s="7" t="s">
        <v>541</v>
      </c>
    </row>
    <row r="11" spans="1:35">
      <c r="A11" s="7"/>
      <c r="B11" s="7"/>
      <c r="C11" s="7"/>
      <c r="D11" s="18"/>
      <c r="E11" s="7"/>
      <c r="F11" s="7"/>
      <c r="G11" s="7"/>
      <c r="H11" s="7"/>
      <c r="I11" s="7" t="s">
        <v>744</v>
      </c>
      <c r="J11" s="7" t="s">
        <v>739</v>
      </c>
      <c r="K11" s="7" t="s">
        <v>734</v>
      </c>
      <c r="L11" s="7">
        <v>2</v>
      </c>
      <c r="M11" s="7" t="s">
        <v>729</v>
      </c>
      <c r="N11" s="7">
        <v>1</v>
      </c>
      <c r="O11" s="7">
        <v>8</v>
      </c>
      <c r="P11" s="7">
        <v>0.56000000000000005</v>
      </c>
      <c r="Q11" s="7">
        <v>5</v>
      </c>
      <c r="R11" s="7" t="s">
        <v>729</v>
      </c>
      <c r="S11" s="7" t="s">
        <v>729</v>
      </c>
      <c r="T11" s="7" t="s">
        <v>730</v>
      </c>
      <c r="U11" s="7">
        <v>8</v>
      </c>
      <c r="V11" s="7"/>
      <c r="W11" s="7"/>
      <c r="Y11" s="7" t="s">
        <v>731</v>
      </c>
      <c r="Z11" s="7"/>
      <c r="AA11" s="7"/>
      <c r="AB11" s="7">
        <v>243854</v>
      </c>
      <c r="AC11" s="7" t="s">
        <v>541</v>
      </c>
    </row>
    <row r="12" spans="1:35">
      <c r="A12" s="7"/>
      <c r="B12" s="7"/>
      <c r="C12" s="7"/>
      <c r="D12" s="18"/>
      <c r="E12" s="7"/>
      <c r="F12" s="7"/>
      <c r="G12" s="7"/>
      <c r="H12" s="7"/>
      <c r="I12" s="7" t="s">
        <v>745</v>
      </c>
      <c r="J12" s="7" t="s">
        <v>740</v>
      </c>
      <c r="K12" s="7">
        <v>5.0999999999999996</v>
      </c>
      <c r="L12" s="7">
        <v>8</v>
      </c>
      <c r="M12" s="7">
        <v>12</v>
      </c>
      <c r="N12" s="7">
        <v>17</v>
      </c>
      <c r="O12" s="7" t="s">
        <v>732</v>
      </c>
      <c r="P12" s="7">
        <v>7.72</v>
      </c>
      <c r="Q12" s="7">
        <v>3</v>
      </c>
      <c r="R12" s="7">
        <v>23</v>
      </c>
      <c r="S12" s="7" t="s">
        <v>729</v>
      </c>
      <c r="T12" s="7" t="s">
        <v>730</v>
      </c>
      <c r="U12" s="7">
        <v>104</v>
      </c>
      <c r="V12" s="7">
        <v>1.54</v>
      </c>
      <c r="W12" s="7"/>
      <c r="Y12" s="7">
        <v>2.86</v>
      </c>
      <c r="Z12" s="7"/>
      <c r="AA12" s="7"/>
      <c r="AB12" s="7">
        <v>243853</v>
      </c>
      <c r="AC12" s="7" t="s">
        <v>479</v>
      </c>
    </row>
    <row r="13" spans="1:35">
      <c r="A13" s="7"/>
      <c r="B13" s="7"/>
      <c r="C13" s="7"/>
      <c r="D13" s="18"/>
      <c r="E13" s="7"/>
      <c r="F13" s="7"/>
      <c r="G13" s="7"/>
      <c r="H13" s="7"/>
      <c r="I13" s="7" t="s">
        <v>745</v>
      </c>
      <c r="J13" s="7" t="s">
        <v>741</v>
      </c>
      <c r="K13" s="7">
        <v>5</v>
      </c>
      <c r="L13" s="7">
        <v>8</v>
      </c>
      <c r="M13" s="7">
        <v>12</v>
      </c>
      <c r="N13" s="7">
        <v>17</v>
      </c>
      <c r="O13" s="7" t="s">
        <v>732</v>
      </c>
      <c r="P13" s="7">
        <v>7.73</v>
      </c>
      <c r="Q13" s="7">
        <v>4</v>
      </c>
      <c r="R13" s="7">
        <v>28</v>
      </c>
      <c r="S13" s="7" t="s">
        <v>729</v>
      </c>
      <c r="T13" s="7" t="s">
        <v>730</v>
      </c>
      <c r="U13" s="7">
        <v>105</v>
      </c>
      <c r="V13" s="7">
        <v>1.55</v>
      </c>
      <c r="W13" s="7"/>
      <c r="Y13" s="7">
        <v>2.95</v>
      </c>
      <c r="Z13" s="7"/>
      <c r="AA13" s="7"/>
      <c r="AB13" s="7">
        <v>243853</v>
      </c>
      <c r="AC13" s="7" t="s">
        <v>479</v>
      </c>
    </row>
    <row r="14" spans="1:35">
      <c r="A14" s="7"/>
      <c r="B14" s="7"/>
      <c r="C14" s="7"/>
      <c r="D14" s="18"/>
      <c r="E14" s="7"/>
      <c r="F14" s="7"/>
      <c r="G14" s="7"/>
      <c r="H14" s="7"/>
      <c r="I14" s="7" t="s">
        <v>745</v>
      </c>
      <c r="J14" s="7" t="s">
        <v>742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>
        <v>243853</v>
      </c>
      <c r="AC14" s="7" t="s">
        <v>479</v>
      </c>
    </row>
    <row r="15" spans="1:35">
      <c r="A15" s="7"/>
      <c r="B15" s="7"/>
      <c r="C15" s="7"/>
      <c r="D15" s="18"/>
      <c r="E15" s="7"/>
      <c r="F15" s="7"/>
      <c r="G15" s="7"/>
      <c r="H15" s="7"/>
      <c r="I15" s="7" t="s">
        <v>744</v>
      </c>
      <c r="J15" s="7" t="s">
        <v>743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>
        <v>243853</v>
      </c>
      <c r="AC15" s="7" t="s">
        <v>479</v>
      </c>
    </row>
    <row r="16" spans="1:35">
      <c r="A16" s="7"/>
      <c r="B16" s="7"/>
      <c r="C16" s="7"/>
      <c r="D16" s="18"/>
      <c r="E16" s="7"/>
      <c r="F16" s="7"/>
      <c r="G16" s="7"/>
      <c r="H16" s="7"/>
      <c r="I16" s="7" t="s">
        <v>745</v>
      </c>
      <c r="J16" s="7" t="s">
        <v>747</v>
      </c>
      <c r="K16" s="7">
        <v>5.0999999999999996</v>
      </c>
      <c r="L16" s="7">
        <v>6</v>
      </c>
      <c r="M16" s="7">
        <v>12</v>
      </c>
      <c r="N16" s="7">
        <v>17</v>
      </c>
      <c r="O16" s="7" t="s">
        <v>732</v>
      </c>
      <c r="P16" s="7">
        <v>8.0500000000000007</v>
      </c>
      <c r="Q16" s="7">
        <v>3</v>
      </c>
      <c r="R16" s="7">
        <v>26</v>
      </c>
      <c r="S16" s="7" t="s">
        <v>729</v>
      </c>
      <c r="T16" s="7" t="s">
        <v>730</v>
      </c>
      <c r="U16" s="7">
        <v>105</v>
      </c>
      <c r="V16" s="7">
        <v>1.5049999999999999</v>
      </c>
      <c r="W16" s="7"/>
      <c r="X16" s="7"/>
      <c r="Y16" s="7">
        <v>2.93</v>
      </c>
      <c r="Z16" s="7"/>
      <c r="AA16" s="7"/>
      <c r="AB16" s="7">
        <v>243855</v>
      </c>
      <c r="AC16" s="7" t="s">
        <v>542</v>
      </c>
    </row>
    <row r="17" spans="1:29">
      <c r="A17" s="7"/>
      <c r="B17" s="7"/>
      <c r="C17" s="7"/>
      <c r="D17" s="18"/>
      <c r="E17" s="7"/>
      <c r="F17" s="7"/>
      <c r="G17" s="7"/>
      <c r="H17" s="7"/>
      <c r="I17" s="7" t="s">
        <v>745</v>
      </c>
      <c r="J17" s="7" t="s">
        <v>748</v>
      </c>
      <c r="K17" s="7">
        <v>5</v>
      </c>
      <c r="L17" s="7">
        <v>7</v>
      </c>
      <c r="M17" s="7">
        <v>11</v>
      </c>
      <c r="N17" s="7">
        <v>16</v>
      </c>
      <c r="O17" s="7" t="s">
        <v>732</v>
      </c>
      <c r="P17" s="7">
        <v>7.56</v>
      </c>
      <c r="Q17" s="7">
        <v>2</v>
      </c>
      <c r="R17" s="7">
        <v>22</v>
      </c>
      <c r="S17" s="7" t="s">
        <v>729</v>
      </c>
      <c r="T17" s="7" t="s">
        <v>730</v>
      </c>
      <c r="U17" s="7">
        <v>98</v>
      </c>
      <c r="V17" s="7">
        <v>1.5149999999999999</v>
      </c>
      <c r="W17" s="7"/>
      <c r="X17" s="7"/>
      <c r="Y17" s="7">
        <v>3.06</v>
      </c>
      <c r="Z17" s="7"/>
      <c r="AA17" s="7"/>
      <c r="AB17" s="7">
        <v>243855</v>
      </c>
      <c r="AC17" s="7" t="s">
        <v>542</v>
      </c>
    </row>
    <row r="18" spans="1:29">
      <c r="A18" s="7"/>
      <c r="B18" s="7"/>
      <c r="C18" s="7"/>
      <c r="D18" s="18"/>
      <c r="E18" s="7"/>
      <c r="F18" s="7"/>
      <c r="G18" s="7"/>
      <c r="H18" s="7"/>
      <c r="I18" s="7" t="s">
        <v>745</v>
      </c>
      <c r="J18" s="7" t="s">
        <v>749</v>
      </c>
      <c r="K18" s="7">
        <v>4.5</v>
      </c>
      <c r="L18" s="7">
        <v>8</v>
      </c>
      <c r="M18" s="7">
        <v>14</v>
      </c>
      <c r="N18" s="7">
        <v>16</v>
      </c>
      <c r="O18" s="7" t="s">
        <v>732</v>
      </c>
      <c r="P18" s="7">
        <v>7.46</v>
      </c>
      <c r="Q18" s="7">
        <v>2</v>
      </c>
      <c r="R18" s="7">
        <v>23</v>
      </c>
      <c r="S18" s="7" t="s">
        <v>729</v>
      </c>
      <c r="T18" s="7" t="s">
        <v>730</v>
      </c>
      <c r="U18" s="7">
        <v>97</v>
      </c>
      <c r="V18" s="7">
        <v>1.55</v>
      </c>
      <c r="W18" s="7"/>
      <c r="X18" s="7"/>
      <c r="Y18" s="7">
        <v>3.08</v>
      </c>
      <c r="Z18" s="7"/>
      <c r="AA18" s="7"/>
      <c r="AB18" s="7">
        <v>243855</v>
      </c>
      <c r="AC18" s="7" t="s">
        <v>542</v>
      </c>
    </row>
    <row r="19" spans="1:29">
      <c r="A19" s="7"/>
      <c r="B19" s="7"/>
      <c r="C19" s="7"/>
      <c r="D19" s="18"/>
      <c r="E19" s="7"/>
      <c r="F19" s="7"/>
      <c r="G19" s="7"/>
      <c r="H19" s="7"/>
      <c r="I19" s="7" t="s">
        <v>745</v>
      </c>
      <c r="J19" s="7" t="s">
        <v>750</v>
      </c>
      <c r="K19" s="7">
        <v>4.9000000000000004</v>
      </c>
      <c r="L19" s="7">
        <v>5</v>
      </c>
      <c r="M19" s="7">
        <v>8</v>
      </c>
      <c r="N19" s="7">
        <v>17</v>
      </c>
      <c r="O19" s="7" t="s">
        <v>732</v>
      </c>
      <c r="P19" s="7">
        <v>7.6</v>
      </c>
      <c r="Q19" s="7">
        <v>2</v>
      </c>
      <c r="R19" s="7">
        <v>24</v>
      </c>
      <c r="S19" s="7" t="s">
        <v>729</v>
      </c>
      <c r="T19" s="7" t="s">
        <v>730</v>
      </c>
      <c r="U19" s="7">
        <v>101</v>
      </c>
      <c r="V19" s="7">
        <v>1.53</v>
      </c>
      <c r="W19" s="7"/>
      <c r="X19" s="7"/>
      <c r="Y19" s="7">
        <v>3.06</v>
      </c>
      <c r="Z19" s="7"/>
      <c r="AA19" s="7"/>
      <c r="AB19" s="7">
        <v>243855</v>
      </c>
      <c r="AC19" s="7" t="s">
        <v>542</v>
      </c>
    </row>
    <row r="20" spans="1:29">
      <c r="A20" s="7"/>
      <c r="B20" s="7"/>
      <c r="C20" s="7"/>
      <c r="D20" s="18"/>
      <c r="E20" s="7"/>
      <c r="F20" s="7"/>
      <c r="G20" s="7"/>
      <c r="H20" s="7"/>
      <c r="I20" s="7" t="s">
        <v>744</v>
      </c>
      <c r="J20" s="7" t="s">
        <v>751</v>
      </c>
      <c r="K20" s="7" t="s">
        <v>734</v>
      </c>
      <c r="L20" s="7" t="s">
        <v>729</v>
      </c>
      <c r="M20" s="7" t="s">
        <v>729</v>
      </c>
      <c r="N20" s="7" t="s">
        <v>736</v>
      </c>
      <c r="O20" s="7">
        <v>10</v>
      </c>
      <c r="P20" s="7">
        <v>0.57999999999999996</v>
      </c>
      <c r="Q20" s="7">
        <v>6</v>
      </c>
      <c r="R20" s="7" t="s">
        <v>729</v>
      </c>
      <c r="S20" s="7" t="s">
        <v>729</v>
      </c>
      <c r="T20" s="7" t="s">
        <v>730</v>
      </c>
      <c r="U20" s="7">
        <v>7</v>
      </c>
      <c r="V20" s="7"/>
      <c r="W20" s="7"/>
      <c r="X20" s="7"/>
      <c r="Y20" s="7">
        <v>0.02</v>
      </c>
      <c r="Z20" s="7"/>
      <c r="AA20" s="7"/>
      <c r="AB20" s="7">
        <v>243855</v>
      </c>
      <c r="AC20" s="7" t="s">
        <v>542</v>
      </c>
    </row>
    <row r="21" spans="1:29">
      <c r="A21" s="7"/>
      <c r="B21" s="7"/>
      <c r="C21" s="7"/>
      <c r="D21" s="18"/>
      <c r="E21" s="7"/>
      <c r="F21" s="7"/>
      <c r="G21" s="7"/>
      <c r="H21" s="7"/>
      <c r="I21" s="7" t="s">
        <v>745</v>
      </c>
      <c r="J21" s="7" t="s">
        <v>752</v>
      </c>
      <c r="K21" s="7">
        <v>4.8</v>
      </c>
      <c r="L21" s="7">
        <v>7</v>
      </c>
      <c r="M21" s="7">
        <v>8</v>
      </c>
      <c r="N21" s="7">
        <v>16</v>
      </c>
      <c r="O21" s="7" t="s">
        <v>732</v>
      </c>
      <c r="P21" s="7">
        <v>7.44</v>
      </c>
      <c r="Q21" s="7">
        <v>2</v>
      </c>
      <c r="R21" s="7">
        <v>24</v>
      </c>
      <c r="S21" s="7" t="s">
        <v>729</v>
      </c>
      <c r="T21" s="7" t="s">
        <v>730</v>
      </c>
      <c r="U21" s="7">
        <v>97</v>
      </c>
      <c r="V21" s="7">
        <v>1.5049999999999999</v>
      </c>
      <c r="W21" s="7"/>
      <c r="X21" s="7"/>
      <c r="Y21" s="7">
        <v>3.04</v>
      </c>
      <c r="Z21" s="7"/>
      <c r="AA21" s="7"/>
      <c r="AB21" s="7">
        <v>243855</v>
      </c>
      <c r="AC21" s="7" t="s">
        <v>542</v>
      </c>
    </row>
    <row r="22" spans="1:29">
      <c r="A22" s="7"/>
      <c r="B22" s="7"/>
      <c r="C22" s="7"/>
      <c r="D22" s="18"/>
      <c r="E22" s="7"/>
      <c r="F22" s="7"/>
      <c r="G22" s="7"/>
      <c r="H22" s="7"/>
      <c r="I22" s="7" t="s">
        <v>745</v>
      </c>
      <c r="J22" s="7" t="s">
        <v>753</v>
      </c>
      <c r="K22" s="7">
        <v>5</v>
      </c>
      <c r="L22" s="7">
        <v>5</v>
      </c>
      <c r="M22" s="7">
        <v>20</v>
      </c>
      <c r="N22" s="7">
        <v>18</v>
      </c>
      <c r="O22" s="7" t="s">
        <v>732</v>
      </c>
      <c r="P22" s="7">
        <v>7.76</v>
      </c>
      <c r="Q22" s="7">
        <v>4</v>
      </c>
      <c r="R22" s="7">
        <v>31</v>
      </c>
      <c r="S22" s="7" t="s">
        <v>729</v>
      </c>
      <c r="T22" s="7" t="s">
        <v>730</v>
      </c>
      <c r="U22" s="7">
        <v>101</v>
      </c>
      <c r="V22" s="7">
        <v>1.5349999999999999</v>
      </c>
      <c r="W22" s="7"/>
      <c r="X22" s="7"/>
      <c r="Y22" s="7">
        <v>2.97</v>
      </c>
      <c r="Z22" s="7"/>
      <c r="AA22" s="7"/>
      <c r="AB22" s="7">
        <v>243855</v>
      </c>
      <c r="AC22" s="7" t="s">
        <v>542</v>
      </c>
    </row>
    <row r="23" spans="1:29">
      <c r="A23" s="7"/>
      <c r="B23" s="7"/>
      <c r="C23" s="7"/>
      <c r="D23" s="18"/>
      <c r="E23" s="7"/>
      <c r="F23" s="7"/>
      <c r="G23" s="7"/>
      <c r="H23" s="7"/>
      <c r="I23" s="7" t="s">
        <v>744</v>
      </c>
      <c r="J23" s="7" t="s">
        <v>754</v>
      </c>
      <c r="K23" s="7" t="s">
        <v>734</v>
      </c>
      <c r="L23" s="7">
        <v>2</v>
      </c>
      <c r="M23" s="7">
        <v>2</v>
      </c>
      <c r="N23" s="7">
        <v>1</v>
      </c>
      <c r="O23" s="7">
        <v>10</v>
      </c>
      <c r="P23" s="7">
        <v>0.54</v>
      </c>
      <c r="Q23" s="7">
        <v>5</v>
      </c>
      <c r="R23" s="7">
        <v>2</v>
      </c>
      <c r="S23" s="7" t="s">
        <v>729</v>
      </c>
      <c r="T23" s="7" t="s">
        <v>730</v>
      </c>
      <c r="U23" s="7">
        <v>7</v>
      </c>
      <c r="V23" s="7"/>
      <c r="W23" s="7"/>
      <c r="X23" s="7"/>
      <c r="Y23" s="7" t="s">
        <v>731</v>
      </c>
      <c r="Z23" s="7"/>
      <c r="AA23" s="7"/>
      <c r="AB23" s="7">
        <v>243855</v>
      </c>
      <c r="AC23" s="7" t="s">
        <v>542</v>
      </c>
    </row>
    <row r="24" spans="1:29">
      <c r="A24" s="7"/>
      <c r="B24" s="7"/>
      <c r="C24" s="7"/>
      <c r="D24" s="18"/>
      <c r="E24" s="7"/>
      <c r="F24" s="7"/>
      <c r="G24" s="7"/>
      <c r="H24" s="7"/>
      <c r="I24" s="7" t="s">
        <v>744</v>
      </c>
      <c r="J24" s="7" t="s">
        <v>756</v>
      </c>
      <c r="K24" s="7" t="s">
        <v>734</v>
      </c>
      <c r="L24" s="7" t="s">
        <v>729</v>
      </c>
      <c r="M24" s="7" t="s">
        <v>729</v>
      </c>
      <c r="N24" s="7" t="s">
        <v>736</v>
      </c>
      <c r="O24" s="7">
        <v>10</v>
      </c>
      <c r="P24" s="7">
        <v>0.54</v>
      </c>
      <c r="Q24" s="7">
        <v>4</v>
      </c>
      <c r="R24" s="7" t="s">
        <v>729</v>
      </c>
      <c r="S24" s="7" t="s">
        <v>729</v>
      </c>
      <c r="T24" s="7" t="s">
        <v>730</v>
      </c>
      <c r="U24" s="7">
        <v>8</v>
      </c>
      <c r="V24" s="7"/>
      <c r="W24" s="7"/>
      <c r="X24" s="7"/>
      <c r="Y24" s="7" t="s">
        <v>731</v>
      </c>
      <c r="Z24" s="7"/>
      <c r="AA24" s="7"/>
      <c r="AB24" s="7">
        <v>243855</v>
      </c>
      <c r="AC24" s="7" t="s">
        <v>542</v>
      </c>
    </row>
    <row r="25" spans="1:29">
      <c r="A25" s="7"/>
      <c r="B25" s="7"/>
      <c r="C25" s="7"/>
      <c r="D25" s="18"/>
      <c r="E25" s="7"/>
      <c r="F25" s="7"/>
      <c r="G25" s="7"/>
      <c r="H25" s="7"/>
      <c r="I25" s="7" t="s">
        <v>745</v>
      </c>
      <c r="J25" s="7" t="s">
        <v>757</v>
      </c>
      <c r="K25" s="7">
        <v>4.8</v>
      </c>
      <c r="L25" s="7">
        <v>6</v>
      </c>
      <c r="M25" s="7">
        <v>2</v>
      </c>
      <c r="N25" s="7">
        <v>18</v>
      </c>
      <c r="O25" s="7" t="s">
        <v>732</v>
      </c>
      <c r="P25" s="7">
        <v>7.75</v>
      </c>
      <c r="Q25" s="7">
        <v>3</v>
      </c>
      <c r="R25" s="7">
        <v>26</v>
      </c>
      <c r="S25" s="7">
        <v>2</v>
      </c>
      <c r="T25" s="7" t="s">
        <v>730</v>
      </c>
      <c r="U25" s="7">
        <v>104</v>
      </c>
      <c r="V25" s="7">
        <v>1.5249999999999999</v>
      </c>
      <c r="W25" s="7"/>
      <c r="X25" s="7"/>
      <c r="Y25" s="7">
        <v>3</v>
      </c>
      <c r="Z25" s="7"/>
      <c r="AA25" s="7"/>
      <c r="AB25" s="7">
        <v>243855</v>
      </c>
      <c r="AC25" s="7" t="s">
        <v>542</v>
      </c>
    </row>
    <row r="26" spans="1:29">
      <c r="A26" s="7"/>
      <c r="B26" s="7"/>
      <c r="C26" s="7"/>
      <c r="D26" s="18"/>
      <c r="E26" s="7"/>
      <c r="F26" s="7"/>
      <c r="G26" s="7"/>
      <c r="H26" s="7"/>
      <c r="I26" s="7" t="s">
        <v>744</v>
      </c>
      <c r="J26" s="7" t="s">
        <v>758</v>
      </c>
      <c r="K26" s="7" t="s">
        <v>734</v>
      </c>
      <c r="L26" s="7" t="s">
        <v>729</v>
      </c>
      <c r="M26" s="7" t="s">
        <v>729</v>
      </c>
      <c r="N26" s="7">
        <v>1</v>
      </c>
      <c r="O26" s="7">
        <v>3</v>
      </c>
      <c r="P26" s="7">
        <v>0.56000000000000005</v>
      </c>
      <c r="Q26" s="7">
        <v>4</v>
      </c>
      <c r="R26" s="7" t="s">
        <v>729</v>
      </c>
      <c r="S26" s="7" t="s">
        <v>729</v>
      </c>
      <c r="T26" s="7" t="s">
        <v>730</v>
      </c>
      <c r="U26" s="7">
        <v>4</v>
      </c>
      <c r="V26" s="7"/>
      <c r="W26" s="7"/>
      <c r="X26" s="7"/>
      <c r="Y26" s="7" t="s">
        <v>731</v>
      </c>
      <c r="Z26" s="7"/>
      <c r="AA26" s="7"/>
      <c r="AB26" s="7">
        <v>243855</v>
      </c>
      <c r="AC26" s="7" t="s">
        <v>542</v>
      </c>
    </row>
    <row r="27" spans="1:29">
      <c r="A27" s="7"/>
      <c r="B27" s="7"/>
      <c r="C27" s="7"/>
      <c r="D27" s="18"/>
      <c r="E27" s="7"/>
      <c r="F27" s="7"/>
      <c r="G27" s="7"/>
      <c r="H27" s="7"/>
      <c r="I27" s="7" t="s">
        <v>744</v>
      </c>
      <c r="J27" s="7" t="s">
        <v>759</v>
      </c>
      <c r="K27" s="7" t="s">
        <v>734</v>
      </c>
      <c r="L27" s="7" t="s">
        <v>729</v>
      </c>
      <c r="M27" s="7" t="s">
        <v>729</v>
      </c>
      <c r="N27" s="7">
        <v>1</v>
      </c>
      <c r="O27" s="7">
        <v>4</v>
      </c>
      <c r="P27" s="7">
        <v>0.61</v>
      </c>
      <c r="Q27" s="7">
        <v>4</v>
      </c>
      <c r="R27" s="7" t="s">
        <v>729</v>
      </c>
      <c r="S27" s="7" t="s">
        <v>729</v>
      </c>
      <c r="T27" s="7" t="s">
        <v>730</v>
      </c>
      <c r="U27" s="7">
        <v>4</v>
      </c>
      <c r="V27" s="7"/>
      <c r="W27" s="7"/>
      <c r="X27" s="7"/>
      <c r="Y27" s="7" t="s">
        <v>731</v>
      </c>
      <c r="Z27" s="7"/>
      <c r="AA27" s="7"/>
      <c r="AB27" s="7">
        <v>243855</v>
      </c>
      <c r="AC27" s="7" t="s">
        <v>542</v>
      </c>
    </row>
    <row r="28" spans="1:29">
      <c r="A28" s="7"/>
      <c r="B28" s="7"/>
      <c r="C28" s="7"/>
      <c r="D28" s="18"/>
      <c r="E28" s="7"/>
      <c r="F28" s="7"/>
      <c r="G28" s="7"/>
      <c r="H28" s="7"/>
      <c r="I28" s="7" t="s">
        <v>744</v>
      </c>
      <c r="J28" s="7" t="s">
        <v>760</v>
      </c>
      <c r="K28" s="7" t="s">
        <v>734</v>
      </c>
      <c r="L28" s="7" t="s">
        <v>729</v>
      </c>
      <c r="M28" s="7" t="s">
        <v>729</v>
      </c>
      <c r="N28" s="7">
        <v>1</v>
      </c>
      <c r="O28" s="7">
        <v>3</v>
      </c>
      <c r="P28" s="7">
        <v>0.6</v>
      </c>
      <c r="Q28" s="7">
        <v>4</v>
      </c>
      <c r="R28" s="7" t="s">
        <v>729</v>
      </c>
      <c r="S28" s="7" t="s">
        <v>729</v>
      </c>
      <c r="T28" s="7" t="s">
        <v>730</v>
      </c>
      <c r="U28" s="7">
        <v>3</v>
      </c>
      <c r="V28" s="7"/>
      <c r="W28" s="7"/>
      <c r="X28" s="7"/>
      <c r="Y28" s="7">
        <v>0.02</v>
      </c>
      <c r="Z28" s="7"/>
      <c r="AA28" s="7"/>
      <c r="AB28" s="7">
        <v>243855</v>
      </c>
      <c r="AC28" s="7" t="s">
        <v>542</v>
      </c>
    </row>
    <row r="29" spans="1:29">
      <c r="A29" s="7"/>
      <c r="B29" s="7"/>
      <c r="C29" s="7"/>
      <c r="D29" s="18"/>
      <c r="E29" s="7"/>
      <c r="F29" s="7"/>
      <c r="G29" s="7"/>
      <c r="H29" s="7"/>
      <c r="I29" s="7" t="s">
        <v>744</v>
      </c>
      <c r="J29" s="7">
        <v>4510</v>
      </c>
      <c r="K29" s="7" t="s">
        <v>734</v>
      </c>
      <c r="L29" s="7" t="s">
        <v>729</v>
      </c>
      <c r="M29" s="7">
        <v>1</v>
      </c>
      <c r="N29" s="7" t="s">
        <v>729</v>
      </c>
      <c r="O29" s="7">
        <v>6</v>
      </c>
      <c r="P29" s="7">
        <v>0.56999999999999995</v>
      </c>
      <c r="Q29" s="7">
        <v>4</v>
      </c>
      <c r="R29" s="7" t="s">
        <v>729</v>
      </c>
      <c r="S29" s="7" t="s">
        <v>729</v>
      </c>
      <c r="T29" s="7" t="s">
        <v>730</v>
      </c>
      <c r="U29" s="7">
        <v>7</v>
      </c>
      <c r="V29" s="7"/>
      <c r="W29" s="7"/>
      <c r="X29" s="7"/>
      <c r="Y29" s="7" t="s">
        <v>731</v>
      </c>
      <c r="Z29" s="7"/>
      <c r="AA29" s="7"/>
      <c r="AB29" s="7">
        <v>243855</v>
      </c>
      <c r="AC29" s="7" t="s">
        <v>542</v>
      </c>
    </row>
    <row r="30" spans="1:29">
      <c r="A30" s="7"/>
      <c r="B30" s="7"/>
      <c r="C30" s="7"/>
      <c r="D30" s="18"/>
      <c r="E30" s="7"/>
      <c r="F30" s="7"/>
      <c r="G30" s="7"/>
      <c r="H30" s="7"/>
      <c r="I30" s="7" t="s">
        <v>745</v>
      </c>
      <c r="J30" s="7" t="s">
        <v>761</v>
      </c>
      <c r="K30" s="7">
        <v>4.5999999999999996</v>
      </c>
      <c r="L30" s="7">
        <v>9</v>
      </c>
      <c r="M30" s="7">
        <v>16</v>
      </c>
      <c r="N30" s="7">
        <v>12</v>
      </c>
      <c r="O30" s="7" t="s">
        <v>732</v>
      </c>
      <c r="P30" s="7">
        <v>7.26</v>
      </c>
      <c r="Q30" s="7">
        <v>3</v>
      </c>
      <c r="R30" s="7">
        <v>21</v>
      </c>
      <c r="S30" s="7">
        <v>2</v>
      </c>
      <c r="T30" s="7" t="s">
        <v>730</v>
      </c>
      <c r="U30" s="7">
        <v>100</v>
      </c>
      <c r="V30" s="7">
        <v>1.54</v>
      </c>
      <c r="W30" s="7"/>
      <c r="X30" s="7"/>
      <c r="Y30" s="7">
        <v>2.93</v>
      </c>
      <c r="Z30" s="7"/>
      <c r="AA30" s="7"/>
      <c r="AB30" s="7">
        <v>243855</v>
      </c>
      <c r="AC30" s="7" t="s">
        <v>542</v>
      </c>
    </row>
    <row r="31" spans="1:29">
      <c r="A31" s="7"/>
      <c r="B31" s="7"/>
      <c r="C31" s="7"/>
      <c r="D31" s="18"/>
      <c r="E31" s="7"/>
      <c r="F31" s="7"/>
      <c r="G31" s="7"/>
      <c r="H31" s="7"/>
      <c r="I31" s="7" t="s">
        <v>744</v>
      </c>
      <c r="J31" s="7" t="s">
        <v>762</v>
      </c>
      <c r="K31" s="7" t="s">
        <v>734</v>
      </c>
      <c r="L31" s="7">
        <v>2</v>
      </c>
      <c r="M31" s="7" t="s">
        <v>736</v>
      </c>
      <c r="N31" s="7" t="s">
        <v>729</v>
      </c>
      <c r="O31" s="7">
        <v>8</v>
      </c>
      <c r="P31" s="7">
        <v>0.54</v>
      </c>
      <c r="Q31" s="7">
        <v>5</v>
      </c>
      <c r="R31" s="7" t="s">
        <v>729</v>
      </c>
      <c r="S31" s="7" t="s">
        <v>729</v>
      </c>
      <c r="T31" s="7" t="s">
        <v>730</v>
      </c>
      <c r="U31" s="7">
        <v>8</v>
      </c>
      <c r="V31" s="7"/>
      <c r="W31" s="7"/>
      <c r="X31" s="7"/>
      <c r="Y31" s="7" t="s">
        <v>731</v>
      </c>
      <c r="Z31" s="7"/>
      <c r="AA31" s="7"/>
      <c r="AB31" s="7">
        <v>243855</v>
      </c>
      <c r="AC31" s="7" t="s">
        <v>542</v>
      </c>
    </row>
    <row r="32" spans="1:29">
      <c r="A32" s="7"/>
      <c r="B32" s="7"/>
      <c r="C32" s="7"/>
      <c r="D32" s="18"/>
      <c r="E32" s="7"/>
      <c r="F32" s="7"/>
      <c r="G32" s="7"/>
      <c r="H32" s="7"/>
      <c r="I32" s="7"/>
      <c r="J32" s="7" t="s">
        <v>763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>
        <v>243855</v>
      </c>
      <c r="AC32" s="7" t="s">
        <v>542</v>
      </c>
    </row>
    <row r="33" spans="1:29">
      <c r="A33" s="7"/>
      <c r="B33" s="7"/>
      <c r="C33" s="7"/>
      <c r="D33" s="18"/>
      <c r="E33" s="7"/>
      <c r="F33" s="7"/>
      <c r="G33" s="7"/>
      <c r="H33" s="7"/>
      <c r="I33" s="7" t="s">
        <v>745</v>
      </c>
      <c r="J33" s="7" t="s">
        <v>764</v>
      </c>
      <c r="K33" s="7">
        <v>5.3</v>
      </c>
      <c r="L33" s="7">
        <v>7</v>
      </c>
      <c r="M33" s="7">
        <v>18</v>
      </c>
      <c r="N33" s="7">
        <v>14</v>
      </c>
      <c r="O33" s="7" t="s">
        <v>732</v>
      </c>
      <c r="P33" s="7">
        <v>7.78</v>
      </c>
      <c r="Q33" s="7">
        <v>3</v>
      </c>
      <c r="R33" s="7">
        <v>26</v>
      </c>
      <c r="S33" s="7">
        <v>2</v>
      </c>
      <c r="T33" s="7" t="s">
        <v>730</v>
      </c>
      <c r="U33" s="7">
        <v>105</v>
      </c>
      <c r="V33" s="7">
        <v>1.57</v>
      </c>
      <c r="W33" s="7"/>
      <c r="X33" s="7"/>
      <c r="Y33" s="7">
        <v>3</v>
      </c>
      <c r="Z33" s="7"/>
      <c r="AA33" s="7"/>
      <c r="AB33" s="7">
        <v>243855</v>
      </c>
      <c r="AC33" s="7" t="s">
        <v>542</v>
      </c>
    </row>
    <row r="34" spans="1:29">
      <c r="A34" s="7"/>
      <c r="B34" s="7"/>
      <c r="C34" s="7"/>
      <c r="D34" s="18"/>
      <c r="E34" s="7"/>
      <c r="F34" s="7"/>
      <c r="G34" s="7"/>
      <c r="H34" s="7"/>
      <c r="I34" s="7" t="s">
        <v>745</v>
      </c>
      <c r="J34" s="7" t="s">
        <v>765</v>
      </c>
      <c r="K34" s="7">
        <v>4.9000000000000004</v>
      </c>
      <c r="L34" s="7">
        <v>7</v>
      </c>
      <c r="M34" s="7">
        <v>16</v>
      </c>
      <c r="N34" s="7">
        <v>16</v>
      </c>
      <c r="O34" s="7" t="s">
        <v>732</v>
      </c>
      <c r="P34" s="7">
        <v>7.24</v>
      </c>
      <c r="Q34" s="7">
        <v>2</v>
      </c>
      <c r="R34" s="7">
        <v>23</v>
      </c>
      <c r="S34" s="7">
        <v>3</v>
      </c>
      <c r="T34" s="7" t="s">
        <v>730</v>
      </c>
      <c r="U34" s="7">
        <v>97</v>
      </c>
      <c r="V34" s="7">
        <v>1.53</v>
      </c>
      <c r="W34" s="7"/>
      <c r="X34" s="7"/>
      <c r="Y34" s="7">
        <v>2.99</v>
      </c>
      <c r="Z34" s="7"/>
      <c r="AA34" s="7"/>
      <c r="AB34" s="7">
        <v>243855</v>
      </c>
      <c r="AC34" s="7" t="s">
        <v>542</v>
      </c>
    </row>
    <row r="35" spans="1:29">
      <c r="A35" s="7"/>
      <c r="B35" s="7"/>
      <c r="C35" s="7"/>
      <c r="D35" s="18"/>
      <c r="E35" s="7"/>
      <c r="F35" s="7"/>
      <c r="G35" s="7"/>
      <c r="H35" s="7"/>
      <c r="I35" s="7" t="s">
        <v>15</v>
      </c>
      <c r="J35" s="7" t="s">
        <v>766</v>
      </c>
      <c r="K35" s="7" t="s">
        <v>767</v>
      </c>
      <c r="L35" s="7" t="s">
        <v>767</v>
      </c>
      <c r="M35" s="7" t="s">
        <v>767</v>
      </c>
      <c r="N35" s="7" t="s">
        <v>767</v>
      </c>
      <c r="O35" s="7" t="s">
        <v>767</v>
      </c>
      <c r="P35" s="7" t="s">
        <v>767</v>
      </c>
      <c r="Q35" s="7" t="s">
        <v>767</v>
      </c>
      <c r="R35" s="7" t="s">
        <v>767</v>
      </c>
      <c r="S35" s="7" t="s">
        <v>767</v>
      </c>
      <c r="T35" s="7" t="s">
        <v>767</v>
      </c>
      <c r="U35" s="7" t="s">
        <v>767</v>
      </c>
      <c r="V35" s="7"/>
      <c r="W35" s="7"/>
      <c r="X35" s="7"/>
      <c r="Y35" s="7" t="s">
        <v>731</v>
      </c>
      <c r="Z35" s="7"/>
      <c r="AA35" s="7"/>
      <c r="AB35" s="7">
        <v>243855</v>
      </c>
      <c r="AC35" s="7" t="s">
        <v>542</v>
      </c>
    </row>
    <row r="36" spans="1:29">
      <c r="A36" s="7"/>
      <c r="B36" s="7"/>
      <c r="C36" s="7"/>
      <c r="D36" s="18"/>
      <c r="E36" s="7"/>
      <c r="F36" s="7"/>
      <c r="G36" s="7"/>
      <c r="H36" s="7"/>
      <c r="I36" s="7" t="s">
        <v>744</v>
      </c>
      <c r="J36" s="7" t="s">
        <v>768</v>
      </c>
      <c r="K36" s="7" t="s">
        <v>734</v>
      </c>
      <c r="L36" s="7" t="s">
        <v>729</v>
      </c>
      <c r="M36" s="7">
        <v>1</v>
      </c>
      <c r="N36" s="7" t="s">
        <v>729</v>
      </c>
      <c r="O36" s="7">
        <v>6</v>
      </c>
      <c r="P36" s="7">
        <v>0.53</v>
      </c>
      <c r="Q36" s="7">
        <v>4</v>
      </c>
      <c r="R36" s="7" t="s">
        <v>729</v>
      </c>
      <c r="S36" s="7" t="s">
        <v>729</v>
      </c>
      <c r="T36" s="7" t="s">
        <v>730</v>
      </c>
      <c r="U36" s="7">
        <v>7</v>
      </c>
      <c r="V36" s="7"/>
      <c r="W36" s="7"/>
      <c r="X36" s="7"/>
      <c r="Y36" s="7" t="s">
        <v>731</v>
      </c>
      <c r="Z36" s="7"/>
      <c r="AA36" s="7"/>
      <c r="AB36" s="7">
        <v>243855</v>
      </c>
      <c r="AC36" s="7" t="s">
        <v>542</v>
      </c>
    </row>
    <row r="37" spans="1:29">
      <c r="A37" s="7"/>
      <c r="B37" s="7"/>
      <c r="C37" s="7"/>
      <c r="D37" s="18"/>
      <c r="E37" s="7"/>
      <c r="F37" s="7"/>
      <c r="G37" s="7"/>
      <c r="H37" s="7"/>
      <c r="I37" s="7" t="s">
        <v>744</v>
      </c>
      <c r="J37" s="7" t="s">
        <v>769</v>
      </c>
      <c r="K37" s="7" t="s">
        <v>734</v>
      </c>
      <c r="L37" s="7" t="s">
        <v>729</v>
      </c>
      <c r="M37" s="7">
        <v>1</v>
      </c>
      <c r="N37" s="7" t="s">
        <v>729</v>
      </c>
      <c r="O37" s="7">
        <v>7</v>
      </c>
      <c r="P37" s="7">
        <v>0.54</v>
      </c>
      <c r="Q37" s="7">
        <v>4</v>
      </c>
      <c r="R37" s="7" t="s">
        <v>729</v>
      </c>
      <c r="S37" s="7" t="s">
        <v>729</v>
      </c>
      <c r="T37" s="7" t="s">
        <v>730</v>
      </c>
      <c r="U37" s="7">
        <v>8</v>
      </c>
      <c r="V37" s="7"/>
      <c r="W37" s="7"/>
      <c r="X37" s="7"/>
      <c r="Y37" s="7" t="s">
        <v>731</v>
      </c>
      <c r="Z37" s="7"/>
      <c r="AA37" s="7"/>
      <c r="AB37" s="7">
        <v>243855</v>
      </c>
      <c r="AC37" s="7" t="s">
        <v>542</v>
      </c>
    </row>
    <row r="38" spans="1:29">
      <c r="A38" s="7"/>
      <c r="B38" s="7"/>
      <c r="C38" s="7"/>
      <c r="D38" s="18"/>
      <c r="E38" s="7"/>
      <c r="F38" s="7"/>
      <c r="G38" s="7"/>
      <c r="H38" s="7"/>
      <c r="I38" s="7" t="s">
        <v>15</v>
      </c>
      <c r="J38" s="7" t="s">
        <v>770</v>
      </c>
      <c r="K38" s="7" t="s">
        <v>767</v>
      </c>
      <c r="L38" s="7" t="s">
        <v>767</v>
      </c>
      <c r="M38" s="7" t="s">
        <v>767</v>
      </c>
      <c r="N38" s="7" t="s">
        <v>767</v>
      </c>
      <c r="O38" s="7" t="s">
        <v>767</v>
      </c>
      <c r="P38" s="7" t="s">
        <v>767</v>
      </c>
      <c r="Q38" s="7" t="s">
        <v>767</v>
      </c>
      <c r="R38" s="7" t="s">
        <v>767</v>
      </c>
      <c r="S38" s="7" t="s">
        <v>767</v>
      </c>
      <c r="T38" s="7" t="s">
        <v>767</v>
      </c>
      <c r="U38" s="7" t="s">
        <v>767</v>
      </c>
      <c r="V38" s="7"/>
      <c r="W38" s="7"/>
      <c r="X38" s="7"/>
      <c r="Y38" s="7" t="s">
        <v>731</v>
      </c>
      <c r="Z38" s="7"/>
      <c r="AA38" s="7"/>
      <c r="AB38" s="7">
        <v>243855</v>
      </c>
      <c r="AC38" s="7" t="s">
        <v>542</v>
      </c>
    </row>
    <row r="39" spans="1:29">
      <c r="A39" s="7"/>
      <c r="B39" s="7"/>
      <c r="C39" s="7"/>
      <c r="D39" s="18"/>
      <c r="E39" s="7"/>
      <c r="F39" s="7"/>
      <c r="G39" s="7"/>
      <c r="H39" s="7"/>
      <c r="I39" s="7" t="s">
        <v>745</v>
      </c>
      <c r="J39" s="7" t="s">
        <v>742</v>
      </c>
      <c r="K39" s="7">
        <v>5.2</v>
      </c>
      <c r="L39" s="7">
        <v>7</v>
      </c>
      <c r="M39" s="7">
        <v>5</v>
      </c>
      <c r="N39" s="7">
        <v>17</v>
      </c>
      <c r="O39" s="7" t="s">
        <v>732</v>
      </c>
      <c r="P39" s="7">
        <v>7.73</v>
      </c>
      <c r="Q39" s="7">
        <v>3</v>
      </c>
      <c r="R39" s="7">
        <v>25</v>
      </c>
      <c r="S39" s="7">
        <v>2</v>
      </c>
      <c r="T39" s="7" t="s">
        <v>730</v>
      </c>
      <c r="U39" s="7">
        <v>100</v>
      </c>
      <c r="V39" s="7" t="s">
        <v>772</v>
      </c>
      <c r="W39" s="7"/>
      <c r="X39" s="7"/>
      <c r="Y39" s="7">
        <v>2.98</v>
      </c>
      <c r="Z39" s="7"/>
      <c r="AA39" s="7"/>
      <c r="AB39" s="7">
        <v>243857</v>
      </c>
      <c r="AC39" s="7" t="s">
        <v>780</v>
      </c>
    </row>
    <row r="40" spans="1:29">
      <c r="A40" s="7"/>
      <c r="B40" s="7"/>
      <c r="C40" s="7"/>
      <c r="D40" s="18"/>
      <c r="E40" s="7"/>
      <c r="F40" s="7"/>
      <c r="G40" s="7"/>
      <c r="H40" s="7"/>
      <c r="I40" s="7" t="s">
        <v>745</v>
      </c>
      <c r="J40" s="7" t="s">
        <v>773</v>
      </c>
      <c r="K40" s="7">
        <v>4.7</v>
      </c>
      <c r="L40" s="7">
        <v>6</v>
      </c>
      <c r="M40" s="7">
        <v>9</v>
      </c>
      <c r="N40" s="7">
        <v>16</v>
      </c>
      <c r="O40" s="7" t="s">
        <v>732</v>
      </c>
      <c r="P40" s="7">
        <v>7.17</v>
      </c>
      <c r="Q40" s="7">
        <v>3</v>
      </c>
      <c r="R40" s="7">
        <v>35</v>
      </c>
      <c r="S40" s="7">
        <v>4</v>
      </c>
      <c r="T40" s="7" t="s">
        <v>730</v>
      </c>
      <c r="U40" s="7">
        <v>101</v>
      </c>
      <c r="V40" s="7">
        <v>1.5549999999999999</v>
      </c>
      <c r="W40" s="7"/>
      <c r="X40" s="7"/>
      <c r="Y40" s="7">
        <v>2.97</v>
      </c>
      <c r="Z40" s="7"/>
      <c r="AA40" s="7"/>
      <c r="AB40" s="7">
        <v>243857</v>
      </c>
      <c r="AC40" s="7" t="s">
        <v>780</v>
      </c>
    </row>
    <row r="41" spans="1:29">
      <c r="A41" s="7"/>
      <c r="B41" s="7"/>
      <c r="C41" s="7"/>
      <c r="D41" s="18"/>
      <c r="E41" s="7"/>
      <c r="F41" s="7"/>
      <c r="G41" s="7"/>
      <c r="H41" s="7"/>
      <c r="I41" s="7" t="s">
        <v>745</v>
      </c>
      <c r="J41" s="7" t="s">
        <v>774</v>
      </c>
      <c r="K41" s="7">
        <v>4.4000000000000004</v>
      </c>
      <c r="L41" s="7">
        <v>7</v>
      </c>
      <c r="M41" s="7">
        <v>14</v>
      </c>
      <c r="N41" s="7">
        <v>16</v>
      </c>
      <c r="O41" s="7" t="s">
        <v>732</v>
      </c>
      <c r="P41" s="7">
        <v>7.12</v>
      </c>
      <c r="Q41" s="7">
        <v>3</v>
      </c>
      <c r="R41" s="7">
        <v>22</v>
      </c>
      <c r="S41" s="7">
        <v>2</v>
      </c>
      <c r="T41" s="7" t="s">
        <v>730</v>
      </c>
      <c r="U41" s="7">
        <v>101</v>
      </c>
      <c r="V41" s="7">
        <v>1.55</v>
      </c>
      <c r="W41" s="7"/>
      <c r="X41" s="7"/>
      <c r="Y41" s="7">
        <v>2.91</v>
      </c>
      <c r="Z41" s="7"/>
      <c r="AA41" s="7"/>
      <c r="AB41" s="7">
        <v>243857</v>
      </c>
      <c r="AC41" s="7" t="s">
        <v>780</v>
      </c>
    </row>
    <row r="42" spans="1:29">
      <c r="A42" s="7"/>
      <c r="B42" s="7"/>
      <c r="C42" s="7"/>
      <c r="D42" s="18"/>
      <c r="E42" s="7"/>
      <c r="F42" s="7"/>
      <c r="G42" s="7"/>
      <c r="H42" s="7"/>
      <c r="I42" s="7" t="s">
        <v>745</v>
      </c>
      <c r="J42" s="7" t="s">
        <v>775</v>
      </c>
      <c r="K42" s="7">
        <v>4.7</v>
      </c>
      <c r="L42" s="7">
        <v>4</v>
      </c>
      <c r="M42" s="7">
        <v>12</v>
      </c>
      <c r="N42" s="7">
        <v>17</v>
      </c>
      <c r="O42" s="7" t="s">
        <v>732</v>
      </c>
      <c r="P42" s="7">
        <v>7.24</v>
      </c>
      <c r="Q42" s="7">
        <v>3</v>
      </c>
      <c r="R42" s="7">
        <v>22</v>
      </c>
      <c r="S42" s="7">
        <v>3</v>
      </c>
      <c r="T42" s="7" t="s">
        <v>730</v>
      </c>
      <c r="U42" s="7">
        <v>100</v>
      </c>
      <c r="V42" s="7">
        <v>1.5249999999999999</v>
      </c>
      <c r="W42" s="7"/>
      <c r="X42" s="7"/>
      <c r="Y42" s="7">
        <v>3</v>
      </c>
      <c r="Z42" s="7"/>
      <c r="AA42" s="7"/>
      <c r="AB42" s="7">
        <v>243857</v>
      </c>
      <c r="AC42" s="7" t="s">
        <v>780</v>
      </c>
    </row>
    <row r="43" spans="1:29">
      <c r="A43" s="7"/>
      <c r="B43" s="7"/>
      <c r="C43" s="7"/>
      <c r="D43" s="18"/>
      <c r="E43" s="7"/>
      <c r="F43" s="7"/>
      <c r="G43" s="7"/>
      <c r="H43" s="7"/>
      <c r="I43" s="7" t="s">
        <v>745</v>
      </c>
      <c r="J43" s="7" t="s">
        <v>776</v>
      </c>
      <c r="K43" s="7">
        <v>5.4</v>
      </c>
      <c r="L43" s="7">
        <v>8</v>
      </c>
      <c r="M43" s="7" t="s">
        <v>729</v>
      </c>
      <c r="N43" s="7">
        <v>16</v>
      </c>
      <c r="O43" s="7" t="s">
        <v>732</v>
      </c>
      <c r="P43" s="7">
        <v>8.02</v>
      </c>
      <c r="Q43" s="7">
        <v>2</v>
      </c>
      <c r="R43" s="7">
        <v>24</v>
      </c>
      <c r="S43" s="7">
        <v>3</v>
      </c>
      <c r="T43" s="7" t="s">
        <v>730</v>
      </c>
      <c r="U43" s="7">
        <v>103</v>
      </c>
      <c r="V43" s="7">
        <v>1.5449999999999999</v>
      </c>
      <c r="W43" s="7"/>
      <c r="X43" s="7"/>
      <c r="Y43" s="7">
        <v>3.06</v>
      </c>
      <c r="Z43" s="7"/>
      <c r="AA43" s="7"/>
      <c r="AB43" s="7">
        <v>243857</v>
      </c>
      <c r="AC43" s="7" t="s">
        <v>780</v>
      </c>
    </row>
    <row r="44" spans="1:29">
      <c r="A44" s="7"/>
      <c r="B44" s="7"/>
      <c r="C44" s="7"/>
      <c r="D44" s="18"/>
      <c r="E44" s="7"/>
      <c r="F44" s="7"/>
      <c r="G44" s="7"/>
      <c r="H44" s="7"/>
      <c r="I44" s="7" t="s">
        <v>745</v>
      </c>
      <c r="J44" s="7" t="s">
        <v>777</v>
      </c>
      <c r="K44" s="7">
        <v>5.4</v>
      </c>
      <c r="L44" s="7">
        <v>6</v>
      </c>
      <c r="M44" s="7" t="s">
        <v>729</v>
      </c>
      <c r="N44" s="7">
        <v>16</v>
      </c>
      <c r="O44" s="7" t="s">
        <v>732</v>
      </c>
      <c r="P44" s="7">
        <v>8.0299999999999994</v>
      </c>
      <c r="Q44" s="7">
        <v>3</v>
      </c>
      <c r="R44" s="7">
        <v>24</v>
      </c>
      <c r="S44" s="7">
        <v>3</v>
      </c>
      <c r="T44" s="7" t="s">
        <v>730</v>
      </c>
      <c r="U44" s="7">
        <v>115</v>
      </c>
      <c r="V44" s="7">
        <v>1.5549999999999999</v>
      </c>
      <c r="W44" s="7"/>
      <c r="X44" s="7"/>
      <c r="Y44" s="7">
        <v>3</v>
      </c>
      <c r="Z44" s="7"/>
      <c r="AA44" s="7"/>
      <c r="AB44" s="7">
        <v>243857</v>
      </c>
      <c r="AC44" s="7" t="s">
        <v>780</v>
      </c>
    </row>
    <row r="45" spans="1:29">
      <c r="A45" s="7"/>
      <c r="B45" s="7"/>
      <c r="C45" s="7"/>
      <c r="D45" s="18"/>
      <c r="E45" s="7"/>
      <c r="F45" s="7"/>
      <c r="G45" s="7"/>
      <c r="H45" s="7"/>
      <c r="I45" s="7" t="s">
        <v>745</v>
      </c>
      <c r="J45" s="7" t="s">
        <v>778</v>
      </c>
      <c r="K45" s="7">
        <v>4.5</v>
      </c>
      <c r="L45" s="7">
        <v>5</v>
      </c>
      <c r="M45" s="7">
        <v>12</v>
      </c>
      <c r="N45" s="7">
        <v>17</v>
      </c>
      <c r="O45" s="7" t="s">
        <v>732</v>
      </c>
      <c r="P45" s="7">
        <v>7.39</v>
      </c>
      <c r="Q45" s="7">
        <v>3</v>
      </c>
      <c r="R45" s="7">
        <v>21</v>
      </c>
      <c r="S45" s="7">
        <v>2</v>
      </c>
      <c r="T45" s="7" t="s">
        <v>730</v>
      </c>
      <c r="U45" s="7">
        <v>104</v>
      </c>
      <c r="V45" s="7">
        <v>1.5449999999999999</v>
      </c>
      <c r="W45" s="7"/>
      <c r="X45" s="7"/>
      <c r="Y45" s="7">
        <v>2.92</v>
      </c>
      <c r="Z45" s="7"/>
      <c r="AA45" s="7"/>
      <c r="AB45" s="7">
        <v>243857</v>
      </c>
      <c r="AC45" s="7" t="s">
        <v>780</v>
      </c>
    </row>
    <row r="46" spans="1:29">
      <c r="A46" s="7"/>
      <c r="B46" s="7"/>
      <c r="C46" s="7"/>
      <c r="D46" s="18"/>
      <c r="E46" s="7"/>
      <c r="F46" s="7"/>
      <c r="G46" s="7"/>
      <c r="H46" s="7"/>
      <c r="I46" s="7" t="s">
        <v>745</v>
      </c>
      <c r="J46" s="7" t="s">
        <v>779</v>
      </c>
      <c r="K46" s="7">
        <v>5</v>
      </c>
      <c r="L46" s="7">
        <v>6</v>
      </c>
      <c r="M46" s="7">
        <v>9</v>
      </c>
      <c r="N46" s="7">
        <v>17</v>
      </c>
      <c r="O46" s="7" t="s">
        <v>732</v>
      </c>
      <c r="P46" s="7">
        <v>7.64</v>
      </c>
      <c r="Q46" s="7">
        <v>3</v>
      </c>
      <c r="R46" s="7">
        <v>23</v>
      </c>
      <c r="S46" s="7">
        <v>3</v>
      </c>
      <c r="T46" s="7" t="s">
        <v>730</v>
      </c>
      <c r="U46" s="7">
        <v>101</v>
      </c>
      <c r="V46" s="7" t="s">
        <v>772</v>
      </c>
      <c r="W46" s="7"/>
      <c r="X46" s="7"/>
      <c r="Y46" s="7">
        <v>2.98</v>
      </c>
      <c r="Z46" s="7"/>
      <c r="AA46" s="7"/>
      <c r="AB46" s="7">
        <v>243857</v>
      </c>
      <c r="AC46" s="7" t="s">
        <v>780</v>
      </c>
    </row>
    <row r="47" spans="1:29">
      <c r="A47" s="7"/>
      <c r="B47" s="7"/>
      <c r="C47" s="7"/>
      <c r="D47" s="18"/>
      <c r="E47" s="7"/>
      <c r="F47" s="7"/>
      <c r="G47" s="7"/>
      <c r="H47" s="7"/>
      <c r="I47" s="7" t="s">
        <v>744</v>
      </c>
      <c r="J47" s="7" t="s">
        <v>781</v>
      </c>
      <c r="K47" s="7" t="s">
        <v>734</v>
      </c>
      <c r="L47" s="7">
        <v>3</v>
      </c>
      <c r="M47" s="7">
        <v>4</v>
      </c>
      <c r="N47" s="7" t="s">
        <v>736</v>
      </c>
      <c r="O47" s="7">
        <v>14</v>
      </c>
      <c r="P47" s="7">
        <v>0.56000000000000005</v>
      </c>
      <c r="Q47" s="7">
        <v>5</v>
      </c>
      <c r="R47" s="7">
        <v>30</v>
      </c>
      <c r="S47" s="7" t="s">
        <v>729</v>
      </c>
      <c r="T47" s="7" t="s">
        <v>730</v>
      </c>
      <c r="U47" s="7">
        <v>14</v>
      </c>
      <c r="V47" s="7"/>
      <c r="W47" s="7"/>
      <c r="X47" s="7"/>
      <c r="Y47" s="7" t="s">
        <v>731</v>
      </c>
      <c r="Z47" s="7"/>
      <c r="AA47" s="7"/>
      <c r="AB47" s="7">
        <v>243858</v>
      </c>
      <c r="AC47" s="7" t="s">
        <v>787</v>
      </c>
    </row>
    <row r="48" spans="1:29">
      <c r="A48" s="7"/>
      <c r="B48" s="7"/>
      <c r="C48" s="7"/>
      <c r="D48" s="18"/>
      <c r="E48" s="7"/>
      <c r="F48" s="7"/>
      <c r="G48" s="7"/>
      <c r="H48" s="7"/>
      <c r="I48" s="7" t="s">
        <v>744</v>
      </c>
      <c r="J48" s="7" t="s">
        <v>782</v>
      </c>
      <c r="K48" s="7" t="s">
        <v>734</v>
      </c>
      <c r="L48" s="7" t="s">
        <v>729</v>
      </c>
      <c r="M48" s="7" t="s">
        <v>729</v>
      </c>
      <c r="N48" s="7">
        <v>1</v>
      </c>
      <c r="O48" s="7">
        <v>7</v>
      </c>
      <c r="P48" s="7">
        <v>0.59</v>
      </c>
      <c r="Q48" s="7">
        <v>5</v>
      </c>
      <c r="R48" s="7" t="s">
        <v>729</v>
      </c>
      <c r="S48" s="7" t="s">
        <v>729</v>
      </c>
      <c r="T48" s="7" t="s">
        <v>730</v>
      </c>
      <c r="U48" s="7">
        <v>3</v>
      </c>
      <c r="V48" s="7"/>
      <c r="W48" s="7"/>
      <c r="X48" s="7"/>
      <c r="Y48" s="7" t="s">
        <v>731</v>
      </c>
      <c r="Z48" s="7"/>
      <c r="AA48" s="7"/>
      <c r="AB48" s="7">
        <v>243858</v>
      </c>
      <c r="AC48" s="7" t="s">
        <v>787</v>
      </c>
    </row>
    <row r="49" spans="1:29">
      <c r="A49" s="7"/>
      <c r="B49" s="7"/>
      <c r="C49" s="7"/>
      <c r="D49" s="18"/>
      <c r="E49" s="7"/>
      <c r="F49" s="7"/>
      <c r="G49" s="7"/>
      <c r="H49" s="7"/>
      <c r="I49" s="7" t="s">
        <v>744</v>
      </c>
      <c r="J49" s="7" t="s">
        <v>783</v>
      </c>
      <c r="K49" s="7">
        <v>0.3</v>
      </c>
      <c r="L49" s="7">
        <v>3</v>
      </c>
      <c r="M49" s="7" t="s">
        <v>729</v>
      </c>
      <c r="N49" s="7">
        <v>1</v>
      </c>
      <c r="O49" s="7">
        <v>8</v>
      </c>
      <c r="P49" s="7">
        <v>0.54</v>
      </c>
      <c r="Q49" s="7">
        <v>4</v>
      </c>
      <c r="R49" s="7" t="s">
        <v>729</v>
      </c>
      <c r="S49" s="7" t="s">
        <v>729</v>
      </c>
      <c r="T49" s="7" t="s">
        <v>730</v>
      </c>
      <c r="U49" s="7">
        <v>10</v>
      </c>
      <c r="V49" s="7"/>
      <c r="W49" s="7"/>
      <c r="X49" s="7"/>
      <c r="Y49" s="7" t="s">
        <v>731</v>
      </c>
      <c r="Z49" s="7"/>
      <c r="AA49" s="7"/>
      <c r="AB49" s="7">
        <v>243858</v>
      </c>
      <c r="AC49" s="7" t="s">
        <v>787</v>
      </c>
    </row>
    <row r="50" spans="1:29">
      <c r="A50" s="7"/>
      <c r="B50" s="7"/>
      <c r="C50" s="7"/>
      <c r="D50" s="18"/>
      <c r="E50" s="7"/>
      <c r="F50" s="7"/>
      <c r="G50" s="7"/>
      <c r="H50" s="7"/>
      <c r="I50" s="7" t="s">
        <v>744</v>
      </c>
      <c r="J50" s="7" t="s">
        <v>784</v>
      </c>
      <c r="K50" s="7" t="s">
        <v>734</v>
      </c>
      <c r="L50" s="7">
        <v>3</v>
      </c>
      <c r="M50" s="7" t="s">
        <v>729</v>
      </c>
      <c r="N50" s="7" t="s">
        <v>736</v>
      </c>
      <c r="O50" s="7">
        <v>8</v>
      </c>
      <c r="P50" s="7">
        <v>0.53</v>
      </c>
      <c r="Q50" s="7">
        <v>4</v>
      </c>
      <c r="R50" s="7" t="s">
        <v>729</v>
      </c>
      <c r="S50" s="7" t="s">
        <v>729</v>
      </c>
      <c r="T50" s="7" t="s">
        <v>730</v>
      </c>
      <c r="U50" s="7">
        <v>8</v>
      </c>
      <c r="V50" s="7"/>
      <c r="W50" s="7"/>
      <c r="X50" s="7"/>
      <c r="Y50" s="7" t="s">
        <v>731</v>
      </c>
      <c r="Z50" s="7"/>
      <c r="AA50" s="7"/>
      <c r="AB50" s="7">
        <v>243858</v>
      </c>
      <c r="AC50" s="7" t="s">
        <v>787</v>
      </c>
    </row>
    <row r="51" spans="1:29">
      <c r="A51" s="7"/>
      <c r="B51" s="7"/>
      <c r="C51" s="7"/>
      <c r="D51" s="18"/>
      <c r="E51" s="7"/>
      <c r="F51" s="7"/>
      <c r="G51" s="7"/>
      <c r="H51" s="7"/>
      <c r="I51" s="7" t="s">
        <v>744</v>
      </c>
      <c r="J51" s="7" t="s">
        <v>785</v>
      </c>
      <c r="K51" s="7" t="s">
        <v>734</v>
      </c>
      <c r="L51" s="7">
        <v>2</v>
      </c>
      <c r="M51" s="7" t="s">
        <v>729</v>
      </c>
      <c r="N51" s="7" t="s">
        <v>736</v>
      </c>
      <c r="O51" s="7">
        <v>8</v>
      </c>
      <c r="P51" s="7">
        <v>0.54</v>
      </c>
      <c r="Q51" s="7">
        <v>4</v>
      </c>
      <c r="R51" s="7" t="s">
        <v>729</v>
      </c>
      <c r="S51" s="7" t="s">
        <v>729</v>
      </c>
      <c r="T51" s="7" t="s">
        <v>730</v>
      </c>
      <c r="U51" s="7">
        <v>8</v>
      </c>
      <c r="V51" s="7"/>
      <c r="W51" s="7"/>
      <c r="X51" s="7"/>
      <c r="Y51" s="7" t="s">
        <v>731</v>
      </c>
      <c r="Z51" s="7"/>
      <c r="AA51" s="7"/>
      <c r="AB51" s="7">
        <v>243858</v>
      </c>
      <c r="AC51" s="7" t="s">
        <v>787</v>
      </c>
    </row>
    <row r="52" spans="1:29">
      <c r="A52" s="7"/>
      <c r="B52" s="7"/>
      <c r="C52" s="7"/>
      <c r="D52" s="18"/>
      <c r="E52" s="7"/>
      <c r="F52" s="7"/>
      <c r="G52" s="7"/>
      <c r="H52" s="7"/>
      <c r="I52" s="7" t="s">
        <v>744</v>
      </c>
      <c r="J52" s="7" t="s">
        <v>786</v>
      </c>
      <c r="K52" s="7" t="s">
        <v>734</v>
      </c>
      <c r="L52" s="7" t="s">
        <v>729</v>
      </c>
      <c r="M52" s="7" t="s">
        <v>729</v>
      </c>
      <c r="N52" s="7">
        <v>1</v>
      </c>
      <c r="O52" s="7">
        <v>7</v>
      </c>
      <c r="P52" s="7">
        <v>0.54</v>
      </c>
      <c r="Q52" s="7">
        <v>4</v>
      </c>
      <c r="R52" s="7" t="s">
        <v>729</v>
      </c>
      <c r="S52" s="7" t="s">
        <v>729</v>
      </c>
      <c r="T52" s="7" t="s">
        <v>730</v>
      </c>
      <c r="U52" s="7">
        <v>7</v>
      </c>
      <c r="V52" s="7"/>
      <c r="W52" s="7"/>
      <c r="X52" s="7"/>
      <c r="Y52" s="7" t="s">
        <v>731</v>
      </c>
      <c r="Z52" s="7"/>
      <c r="AA52" s="7"/>
      <c r="AB52" s="7">
        <v>243858</v>
      </c>
      <c r="AC52" s="7" t="s">
        <v>787</v>
      </c>
    </row>
    <row r="53" spans="1:29">
      <c r="A53" s="7"/>
      <c r="B53" s="7"/>
      <c r="C53" s="7"/>
      <c r="D53" s="18"/>
      <c r="E53" s="7"/>
      <c r="F53" s="7"/>
      <c r="G53" s="7"/>
      <c r="H53" s="7"/>
      <c r="I53" s="7" t="s">
        <v>744</v>
      </c>
      <c r="J53" s="7" t="s">
        <v>788</v>
      </c>
      <c r="K53" s="7">
        <v>0.2</v>
      </c>
      <c r="L53" s="7" t="s">
        <v>729</v>
      </c>
      <c r="M53" s="7" t="s">
        <v>729</v>
      </c>
      <c r="N53" s="7">
        <v>1</v>
      </c>
      <c r="O53" s="7">
        <v>8</v>
      </c>
      <c r="P53" s="7">
        <v>0.53</v>
      </c>
      <c r="Q53" s="7">
        <v>4</v>
      </c>
      <c r="R53" s="7" t="s">
        <v>729</v>
      </c>
      <c r="S53" s="7" t="s">
        <v>729</v>
      </c>
      <c r="T53" s="7" t="s">
        <v>730</v>
      </c>
      <c r="U53" s="7">
        <v>8</v>
      </c>
      <c r="V53" s="7"/>
      <c r="W53" s="7"/>
      <c r="X53" s="7"/>
      <c r="Y53" s="7" t="s">
        <v>731</v>
      </c>
      <c r="Z53" s="7"/>
      <c r="AA53" s="7"/>
      <c r="AB53" s="7"/>
      <c r="AC53" s="7" t="s">
        <v>790</v>
      </c>
    </row>
    <row r="54" spans="1:29">
      <c r="A54" s="7"/>
      <c r="B54" s="7"/>
      <c r="C54" s="7"/>
      <c r="D54" s="18"/>
      <c r="E54" s="7"/>
      <c r="F54" s="7"/>
      <c r="G54" s="7"/>
      <c r="H54" s="7"/>
      <c r="I54" s="7" t="s">
        <v>745</v>
      </c>
      <c r="J54" s="7" t="s">
        <v>789</v>
      </c>
      <c r="K54" s="7">
        <v>4.9000000000000004</v>
      </c>
      <c r="L54" s="7">
        <v>5</v>
      </c>
      <c r="M54" s="7" t="s">
        <v>729</v>
      </c>
      <c r="N54" s="7">
        <v>15</v>
      </c>
      <c r="O54" s="7" t="s">
        <v>732</v>
      </c>
      <c r="P54" s="7">
        <v>7.28</v>
      </c>
      <c r="Q54" s="7">
        <v>5</v>
      </c>
      <c r="R54" s="7">
        <v>27</v>
      </c>
      <c r="S54" s="7" t="s">
        <v>729</v>
      </c>
      <c r="T54" s="7" t="s">
        <v>730</v>
      </c>
      <c r="U54" s="7">
        <v>99</v>
      </c>
      <c r="V54" s="7">
        <v>1.56</v>
      </c>
      <c r="W54" s="7"/>
      <c r="X54" s="7"/>
      <c r="Y54" s="7">
        <v>3.01</v>
      </c>
      <c r="Z54" s="7"/>
      <c r="AA54" s="7"/>
      <c r="AB54" s="7"/>
      <c r="AC54" s="7" t="s">
        <v>790</v>
      </c>
    </row>
    <row r="55" spans="1:29">
      <c r="D55" s="21"/>
    </row>
    <row r="56" spans="1:29">
      <c r="D56" s="21"/>
    </row>
    <row r="57" spans="1:29">
      <c r="D57" s="21"/>
    </row>
    <row r="58" spans="1:29">
      <c r="D58" s="21"/>
    </row>
    <row r="59" spans="1:29">
      <c r="D59" s="21"/>
    </row>
    <row r="60" spans="1:29">
      <c r="D60" s="21"/>
    </row>
    <row r="61" spans="1:29">
      <c r="D61" s="21"/>
    </row>
    <row r="62" spans="1:29">
      <c r="D62" s="21"/>
    </row>
    <row r="63" spans="1:29">
      <c r="D63" s="21"/>
    </row>
    <row r="64" spans="1:29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41"/>
  <sheetViews>
    <sheetView workbookViewId="0">
      <selection activeCell="A2" sqref="A2:XFD87"/>
    </sheetView>
  </sheetViews>
  <sheetFormatPr defaultRowHeight="15"/>
  <cols>
    <col min="1" max="1" width="11.85546875" bestFit="1" customWidth="1"/>
    <col min="5" max="5" width="9.85546875" bestFit="1" customWidth="1"/>
    <col min="6" max="6" width="10.5703125" bestFit="1" customWidth="1"/>
    <col min="7" max="7" width="12.28515625" style="19" bestFit="1" customWidth="1"/>
    <col min="8" max="8" width="11.42578125" bestFit="1" customWidth="1"/>
    <col min="9" max="9" width="11.85546875" bestFit="1" customWidth="1"/>
  </cols>
  <sheetData>
    <row r="1" spans="1:8" ht="15.75" thickBot="1">
      <c r="A1" s="43" t="s">
        <v>0</v>
      </c>
      <c r="B1" s="43" t="s">
        <v>791</v>
      </c>
      <c r="C1" s="43" t="s">
        <v>792</v>
      </c>
      <c r="D1" s="43" t="s">
        <v>793</v>
      </c>
      <c r="E1" s="43" t="s">
        <v>794</v>
      </c>
      <c r="F1" s="106" t="s">
        <v>17</v>
      </c>
      <c r="G1" s="108" t="s">
        <v>795</v>
      </c>
      <c r="H1" s="27"/>
    </row>
    <row r="2" spans="1:8">
      <c r="A2" s="15" t="s">
        <v>460</v>
      </c>
      <c r="B2" s="15">
        <v>0</v>
      </c>
      <c r="C2" s="15">
        <v>3</v>
      </c>
      <c r="D2" s="15">
        <v>3</v>
      </c>
      <c r="E2" s="46">
        <f>25*10^-5</f>
        <v>2.5000000000000001E-4</v>
      </c>
      <c r="F2" s="53" t="s">
        <v>599</v>
      </c>
      <c r="G2" s="46" t="s">
        <v>480</v>
      </c>
      <c r="H2" s="27"/>
    </row>
    <row r="3" spans="1:8">
      <c r="A3" s="15" t="s">
        <v>460</v>
      </c>
      <c r="B3" s="15">
        <v>3</v>
      </c>
      <c r="C3" s="15">
        <v>6</v>
      </c>
      <c r="D3" s="15">
        <v>3</v>
      </c>
      <c r="E3" s="46">
        <f>25*10^-5</f>
        <v>2.5000000000000001E-4</v>
      </c>
      <c r="F3" s="53" t="s">
        <v>600</v>
      </c>
      <c r="G3" s="46" t="s">
        <v>480</v>
      </c>
      <c r="H3" s="27"/>
    </row>
    <row r="4" spans="1:8">
      <c r="A4" s="15" t="s">
        <v>460</v>
      </c>
      <c r="B4" s="15">
        <v>6</v>
      </c>
      <c r="C4" s="15">
        <v>9</v>
      </c>
      <c r="D4" s="15">
        <v>3</v>
      </c>
      <c r="E4" s="46">
        <f>10*10^-5</f>
        <v>1E-4</v>
      </c>
      <c r="F4" s="53" t="s">
        <v>601</v>
      </c>
      <c r="G4" s="46" t="s">
        <v>480</v>
      </c>
      <c r="H4" s="27"/>
    </row>
    <row r="5" spans="1:8">
      <c r="A5" s="15" t="s">
        <v>460</v>
      </c>
      <c r="B5" s="15">
        <v>9</v>
      </c>
      <c r="C5" s="15">
        <v>12</v>
      </c>
      <c r="D5" s="15">
        <v>3</v>
      </c>
      <c r="E5" s="46">
        <f>35*10^-5</f>
        <v>3.5000000000000005E-4</v>
      </c>
      <c r="F5" s="53" t="s">
        <v>602</v>
      </c>
      <c r="G5" s="46" t="s">
        <v>480</v>
      </c>
      <c r="H5" s="27"/>
    </row>
    <row r="6" spans="1:8">
      <c r="A6" s="15" t="s">
        <v>460</v>
      </c>
      <c r="B6" s="15">
        <v>12</v>
      </c>
      <c r="C6" s="15">
        <v>15</v>
      </c>
      <c r="D6" s="15">
        <v>3</v>
      </c>
      <c r="E6" s="46">
        <f>10*10^-5</f>
        <v>1E-4</v>
      </c>
      <c r="F6" s="53" t="s">
        <v>603</v>
      </c>
      <c r="G6" s="46" t="s">
        <v>480</v>
      </c>
      <c r="H6" s="27"/>
    </row>
    <row r="7" spans="1:8">
      <c r="A7" s="15" t="s">
        <v>460</v>
      </c>
      <c r="B7" s="15">
        <v>15</v>
      </c>
      <c r="C7" s="15">
        <v>18</v>
      </c>
      <c r="D7" s="15">
        <v>3</v>
      </c>
      <c r="E7" s="46">
        <f>5*10^-5</f>
        <v>5.0000000000000002E-5</v>
      </c>
      <c r="F7" s="53" t="s">
        <v>604</v>
      </c>
      <c r="G7" s="46" t="s">
        <v>480</v>
      </c>
      <c r="H7" s="27"/>
    </row>
    <row r="8" spans="1:8">
      <c r="A8" s="15" t="s">
        <v>460</v>
      </c>
      <c r="B8" s="15">
        <v>18</v>
      </c>
      <c r="C8" s="15">
        <v>21</v>
      </c>
      <c r="D8" s="15">
        <v>3</v>
      </c>
      <c r="E8" s="46">
        <f>15*10^-5</f>
        <v>1.5000000000000001E-4</v>
      </c>
      <c r="F8" s="53" t="s">
        <v>605</v>
      </c>
      <c r="G8" s="46" t="s">
        <v>480</v>
      </c>
      <c r="H8" s="27"/>
    </row>
    <row r="9" spans="1:8">
      <c r="A9" s="15" t="s">
        <v>460</v>
      </c>
      <c r="B9" s="15">
        <v>21</v>
      </c>
      <c r="C9" s="15">
        <v>24</v>
      </c>
      <c r="D9" s="15">
        <v>3</v>
      </c>
      <c r="E9" s="46">
        <f>15*10^-5</f>
        <v>1.5000000000000001E-4</v>
      </c>
      <c r="F9" s="53" t="s">
        <v>606</v>
      </c>
      <c r="G9" s="46" t="s">
        <v>480</v>
      </c>
      <c r="H9" s="27"/>
    </row>
    <row r="10" spans="1:8">
      <c r="A10" s="15" t="s">
        <v>460</v>
      </c>
      <c r="B10" s="15">
        <v>24</v>
      </c>
      <c r="C10" s="15">
        <v>27</v>
      </c>
      <c r="D10" s="15">
        <v>3</v>
      </c>
      <c r="E10" s="46">
        <f>15*10^-5</f>
        <v>1.5000000000000001E-4</v>
      </c>
      <c r="F10" s="53" t="s">
        <v>607</v>
      </c>
      <c r="G10" s="46" t="s">
        <v>480</v>
      </c>
      <c r="H10" s="27"/>
    </row>
    <row r="11" spans="1:8">
      <c r="A11" s="15" t="s">
        <v>460</v>
      </c>
      <c r="B11" s="15">
        <v>27</v>
      </c>
      <c r="C11" s="15">
        <v>30</v>
      </c>
      <c r="D11" s="15">
        <v>3</v>
      </c>
      <c r="E11" s="46">
        <f>10*10^-5</f>
        <v>1E-4</v>
      </c>
      <c r="F11" s="53" t="s">
        <v>608</v>
      </c>
      <c r="G11" s="46" t="s">
        <v>480</v>
      </c>
      <c r="H11" s="27"/>
    </row>
    <row r="12" spans="1:8">
      <c r="A12" s="15" t="s">
        <v>460</v>
      </c>
      <c r="B12" s="15">
        <v>30</v>
      </c>
      <c r="C12" s="15">
        <v>33</v>
      </c>
      <c r="D12" s="15">
        <v>3</v>
      </c>
      <c r="E12" s="46">
        <f>10*10^-5</f>
        <v>1E-4</v>
      </c>
      <c r="F12" s="53" t="s">
        <v>609</v>
      </c>
      <c r="G12" s="46" t="s">
        <v>480</v>
      </c>
      <c r="H12" s="27"/>
    </row>
    <row r="13" spans="1:8">
      <c r="A13" s="15" t="s">
        <v>460</v>
      </c>
      <c r="B13" s="15">
        <v>33</v>
      </c>
      <c r="C13" s="15">
        <v>36</v>
      </c>
      <c r="D13" s="15">
        <v>3</v>
      </c>
      <c r="E13" s="46">
        <f>35*10^-5</f>
        <v>3.5000000000000005E-4</v>
      </c>
      <c r="F13" s="53" t="s">
        <v>610</v>
      </c>
      <c r="G13" s="46" t="s">
        <v>480</v>
      </c>
      <c r="H13" s="27"/>
    </row>
    <row r="14" spans="1:8">
      <c r="A14" s="15" t="s">
        <v>460</v>
      </c>
      <c r="B14" s="15">
        <v>36</v>
      </c>
      <c r="C14" s="15">
        <v>39</v>
      </c>
      <c r="D14" s="15">
        <v>3</v>
      </c>
      <c r="E14" s="46">
        <f>20*10^-5</f>
        <v>2.0000000000000001E-4</v>
      </c>
      <c r="F14" s="53" t="s">
        <v>611</v>
      </c>
      <c r="G14" s="46" t="s">
        <v>480</v>
      </c>
      <c r="H14" s="27"/>
    </row>
    <row r="15" spans="1:8">
      <c r="A15" s="15" t="s">
        <v>460</v>
      </c>
      <c r="B15" s="15">
        <v>39</v>
      </c>
      <c r="C15" s="15">
        <v>42</v>
      </c>
      <c r="D15" s="15">
        <v>3</v>
      </c>
      <c r="E15" s="46">
        <f>20*10^-5</f>
        <v>2.0000000000000001E-4</v>
      </c>
      <c r="F15" s="53" t="s">
        <v>612</v>
      </c>
      <c r="G15" s="46" t="s">
        <v>480</v>
      </c>
      <c r="H15" s="27"/>
    </row>
    <row r="16" spans="1:8">
      <c r="A16" s="15" t="s">
        <v>460</v>
      </c>
      <c r="B16" s="15">
        <v>42</v>
      </c>
      <c r="C16" s="15">
        <v>45</v>
      </c>
      <c r="D16" s="15">
        <v>3</v>
      </c>
      <c r="E16" s="46">
        <f>15*10^-5</f>
        <v>1.5000000000000001E-4</v>
      </c>
      <c r="F16" s="53" t="s">
        <v>613</v>
      </c>
      <c r="G16" s="46" t="s">
        <v>480</v>
      </c>
      <c r="H16" s="27"/>
    </row>
    <row r="17" spans="1:8">
      <c r="A17" s="15" t="s">
        <v>460</v>
      </c>
      <c r="B17" s="15">
        <v>45</v>
      </c>
      <c r="C17" s="15">
        <v>48</v>
      </c>
      <c r="D17" s="15">
        <v>3</v>
      </c>
      <c r="E17" s="46">
        <f>5*10^-5</f>
        <v>5.0000000000000002E-5</v>
      </c>
      <c r="F17" s="53" t="s">
        <v>614</v>
      </c>
      <c r="G17" s="46" t="s">
        <v>480</v>
      </c>
      <c r="H17" s="27"/>
    </row>
    <row r="18" spans="1:8">
      <c r="A18" s="15" t="s">
        <v>460</v>
      </c>
      <c r="B18" s="15">
        <v>48</v>
      </c>
      <c r="C18" s="15">
        <v>51</v>
      </c>
      <c r="D18" s="15">
        <v>3</v>
      </c>
      <c r="E18" s="46">
        <f>30*10^-5</f>
        <v>3.0000000000000003E-4</v>
      </c>
      <c r="F18" s="53" t="s">
        <v>615</v>
      </c>
      <c r="G18" s="46" t="s">
        <v>480</v>
      </c>
      <c r="H18" s="27"/>
    </row>
    <row r="19" spans="1:8">
      <c r="A19" s="15" t="s">
        <v>460</v>
      </c>
      <c r="B19" s="15">
        <v>51</v>
      </c>
      <c r="C19" s="15">
        <v>54</v>
      </c>
      <c r="D19" s="15">
        <v>3</v>
      </c>
      <c r="E19" s="46">
        <f>5*10^-5</f>
        <v>5.0000000000000002E-5</v>
      </c>
      <c r="F19" s="53" t="s">
        <v>616</v>
      </c>
      <c r="G19" s="46" t="s">
        <v>480</v>
      </c>
      <c r="H19" s="27"/>
    </row>
    <row r="20" spans="1:8">
      <c r="A20" s="15" t="s">
        <v>460</v>
      </c>
      <c r="B20" s="15">
        <v>54</v>
      </c>
      <c r="C20" s="15">
        <v>57</v>
      </c>
      <c r="D20" s="15">
        <v>3</v>
      </c>
      <c r="E20" s="46">
        <f>20*10^-5</f>
        <v>2.0000000000000001E-4</v>
      </c>
      <c r="F20" s="53" t="s">
        <v>617</v>
      </c>
      <c r="G20" s="46" t="s">
        <v>480</v>
      </c>
      <c r="H20" s="27"/>
    </row>
    <row r="21" spans="1:8">
      <c r="A21" s="15" t="s">
        <v>460</v>
      </c>
      <c r="B21" s="15">
        <v>57</v>
      </c>
      <c r="C21" s="15">
        <v>60</v>
      </c>
      <c r="D21" s="15">
        <v>3</v>
      </c>
      <c r="E21" s="46">
        <f>40*10^-5</f>
        <v>4.0000000000000002E-4</v>
      </c>
      <c r="F21" s="53" t="s">
        <v>618</v>
      </c>
      <c r="G21" s="46" t="s">
        <v>480</v>
      </c>
      <c r="H21" s="27"/>
    </row>
    <row r="22" spans="1:8">
      <c r="A22" s="15" t="s">
        <v>460</v>
      </c>
      <c r="B22" s="15">
        <v>60</v>
      </c>
      <c r="C22" s="15">
        <v>63</v>
      </c>
      <c r="D22" s="15">
        <v>3</v>
      </c>
      <c r="E22" s="46">
        <f>30*10^-5</f>
        <v>3.0000000000000003E-4</v>
      </c>
      <c r="F22" s="53" t="s">
        <v>619</v>
      </c>
      <c r="G22" s="46" t="s">
        <v>480</v>
      </c>
      <c r="H22" s="27"/>
    </row>
    <row r="23" spans="1:8">
      <c r="A23" s="15" t="s">
        <v>460</v>
      </c>
      <c r="B23" s="15">
        <v>63</v>
      </c>
      <c r="C23" s="15">
        <v>66</v>
      </c>
      <c r="D23" s="15">
        <v>3</v>
      </c>
      <c r="E23" s="46">
        <f>30*10^-5</f>
        <v>3.0000000000000003E-4</v>
      </c>
      <c r="F23" s="53" t="s">
        <v>620</v>
      </c>
      <c r="G23" s="46" t="s">
        <v>480</v>
      </c>
      <c r="H23" s="27"/>
    </row>
    <row r="24" spans="1:8">
      <c r="A24" s="15" t="s">
        <v>460</v>
      </c>
      <c r="B24" s="15">
        <v>66</v>
      </c>
      <c r="C24" s="15">
        <v>69</v>
      </c>
      <c r="D24" s="15">
        <v>3</v>
      </c>
      <c r="E24" s="46">
        <f>130*10^-5</f>
        <v>1.3000000000000002E-3</v>
      </c>
      <c r="F24" s="53" t="s">
        <v>621</v>
      </c>
      <c r="G24" s="46" t="s">
        <v>480</v>
      </c>
      <c r="H24" s="27"/>
    </row>
    <row r="25" spans="1:8">
      <c r="A25" s="15" t="s">
        <v>460</v>
      </c>
      <c r="B25" s="15">
        <v>69</v>
      </c>
      <c r="C25" s="15">
        <v>72</v>
      </c>
      <c r="D25" s="15">
        <v>3</v>
      </c>
      <c r="E25" s="46">
        <f>60*10^-5</f>
        <v>6.0000000000000006E-4</v>
      </c>
      <c r="F25" s="53" t="s">
        <v>622</v>
      </c>
      <c r="G25" s="46" t="s">
        <v>480</v>
      </c>
      <c r="H25" s="27"/>
    </row>
    <row r="26" spans="1:8">
      <c r="A26" s="15" t="s">
        <v>460</v>
      </c>
      <c r="B26" s="15">
        <v>72</v>
      </c>
      <c r="C26" s="15">
        <v>75</v>
      </c>
      <c r="D26" s="15">
        <v>3</v>
      </c>
      <c r="E26" s="46">
        <f>60*10^-5</f>
        <v>6.0000000000000006E-4</v>
      </c>
      <c r="F26" s="53" t="s">
        <v>623</v>
      </c>
      <c r="G26" s="46" t="s">
        <v>480</v>
      </c>
      <c r="H26" s="27"/>
    </row>
    <row r="27" spans="1:8">
      <c r="A27" s="15" t="s">
        <v>460</v>
      </c>
      <c r="B27" s="15">
        <v>75</v>
      </c>
      <c r="C27" s="15">
        <v>78</v>
      </c>
      <c r="D27" s="15">
        <v>3</v>
      </c>
      <c r="E27" s="46">
        <f>60*10^-5</f>
        <v>6.0000000000000006E-4</v>
      </c>
      <c r="F27" s="53" t="s">
        <v>624</v>
      </c>
      <c r="G27" s="46" t="s">
        <v>480</v>
      </c>
      <c r="H27" s="27"/>
    </row>
    <row r="28" spans="1:8">
      <c r="A28" s="15" t="s">
        <v>460</v>
      </c>
      <c r="B28" s="15">
        <v>78</v>
      </c>
      <c r="C28" s="15">
        <v>81</v>
      </c>
      <c r="D28" s="15">
        <v>3</v>
      </c>
      <c r="E28" s="46">
        <f>25*10^-5</f>
        <v>2.5000000000000001E-4</v>
      </c>
      <c r="F28" s="53" t="s">
        <v>625</v>
      </c>
      <c r="G28" s="46" t="s">
        <v>480</v>
      </c>
      <c r="H28" s="27"/>
    </row>
    <row r="29" spans="1:8">
      <c r="A29" s="15" t="s">
        <v>460</v>
      </c>
      <c r="B29" s="15">
        <v>81</v>
      </c>
      <c r="C29" s="15">
        <v>84</v>
      </c>
      <c r="D29" s="15">
        <v>3</v>
      </c>
      <c r="E29" s="46">
        <f>25*10^-5</f>
        <v>2.5000000000000001E-4</v>
      </c>
      <c r="F29" s="53" t="s">
        <v>626</v>
      </c>
      <c r="G29" s="46" t="s">
        <v>480</v>
      </c>
      <c r="H29" s="27"/>
    </row>
    <row r="30" spans="1:8" ht="15.75" thickBot="1">
      <c r="A30" s="17" t="s">
        <v>460</v>
      </c>
      <c r="B30" s="17">
        <v>84</v>
      </c>
      <c r="C30" s="17">
        <v>87</v>
      </c>
      <c r="D30" s="17">
        <v>3</v>
      </c>
      <c r="E30" s="66">
        <f>100*10^-5</f>
        <v>1E-3</v>
      </c>
      <c r="F30" s="54" t="s">
        <v>627</v>
      </c>
      <c r="G30" s="46" t="s">
        <v>480</v>
      </c>
      <c r="H30" s="27"/>
    </row>
    <row r="31" spans="1:8">
      <c r="A31" s="71" t="s">
        <v>460</v>
      </c>
      <c r="B31" s="71">
        <v>87</v>
      </c>
      <c r="C31" s="71">
        <v>90</v>
      </c>
      <c r="D31" s="71">
        <v>3</v>
      </c>
      <c r="E31" s="72">
        <f>110*10^-5</f>
        <v>1.1000000000000001E-3</v>
      </c>
      <c r="F31" s="73" t="s">
        <v>628</v>
      </c>
      <c r="G31" s="46" t="s">
        <v>480</v>
      </c>
      <c r="H31" s="27"/>
    </row>
    <row r="32" spans="1:8">
      <c r="A32" s="15" t="s">
        <v>460</v>
      </c>
      <c r="B32" s="15">
        <v>90</v>
      </c>
      <c r="C32" s="15">
        <v>93</v>
      </c>
      <c r="D32" s="15">
        <v>3</v>
      </c>
      <c r="E32" s="46">
        <f>115*10^-5</f>
        <v>1.1500000000000002E-3</v>
      </c>
      <c r="F32" s="53" t="s">
        <v>629</v>
      </c>
      <c r="G32" s="46" t="s">
        <v>480</v>
      </c>
      <c r="H32" s="27"/>
    </row>
    <row r="33" spans="1:8">
      <c r="A33" s="15" t="s">
        <v>460</v>
      </c>
      <c r="B33" s="15">
        <v>93</v>
      </c>
      <c r="C33" s="15">
        <v>96</v>
      </c>
      <c r="D33" s="15">
        <v>3</v>
      </c>
      <c r="E33" s="46">
        <f>50*10^-5</f>
        <v>5.0000000000000001E-4</v>
      </c>
      <c r="F33" s="53" t="s">
        <v>630</v>
      </c>
      <c r="G33" s="46" t="s">
        <v>480</v>
      </c>
      <c r="H33" s="27"/>
    </row>
    <row r="34" spans="1:8">
      <c r="A34" s="15" t="s">
        <v>460</v>
      </c>
      <c r="B34" s="15">
        <v>100</v>
      </c>
      <c r="C34" s="15">
        <v>101</v>
      </c>
      <c r="D34" s="15">
        <v>1</v>
      </c>
      <c r="E34" s="46">
        <f>17800*10^-5</f>
        <v>0.17800000000000002</v>
      </c>
      <c r="F34" s="16">
        <v>6168</v>
      </c>
      <c r="G34" s="46" t="s">
        <v>540</v>
      </c>
      <c r="H34" s="27"/>
    </row>
    <row r="35" spans="1:8">
      <c r="A35" s="15" t="s">
        <v>460</v>
      </c>
      <c r="B35" s="15">
        <v>101</v>
      </c>
      <c r="C35" s="15">
        <v>102</v>
      </c>
      <c r="D35" s="15">
        <v>1</v>
      </c>
      <c r="E35" s="46">
        <f>37100*10^-5</f>
        <v>0.37100000000000005</v>
      </c>
      <c r="F35" s="16">
        <v>6169</v>
      </c>
      <c r="G35" s="46" t="s">
        <v>540</v>
      </c>
      <c r="H35" s="27"/>
    </row>
    <row r="36" spans="1:8">
      <c r="A36" s="15" t="s">
        <v>460</v>
      </c>
      <c r="B36" s="15">
        <v>102</v>
      </c>
      <c r="C36" s="15">
        <v>103</v>
      </c>
      <c r="D36" s="15">
        <v>1</v>
      </c>
      <c r="E36" s="46">
        <f>14000*10^-5</f>
        <v>0.14000000000000001</v>
      </c>
      <c r="F36" s="16">
        <v>6170</v>
      </c>
      <c r="G36" s="46" t="s">
        <v>540</v>
      </c>
      <c r="H36" s="27"/>
    </row>
    <row r="37" spans="1:8">
      <c r="A37" s="15" t="s">
        <v>460</v>
      </c>
      <c r="B37" s="15">
        <v>103</v>
      </c>
      <c r="C37" s="15">
        <v>104</v>
      </c>
      <c r="D37" s="15">
        <v>1</v>
      </c>
      <c r="E37" s="46">
        <f>22000*10^-5</f>
        <v>0.22000000000000003</v>
      </c>
      <c r="F37" s="16">
        <v>6171</v>
      </c>
      <c r="G37" s="46" t="s">
        <v>540</v>
      </c>
      <c r="H37" s="27"/>
    </row>
    <row r="38" spans="1:8">
      <c r="A38" s="15" t="s">
        <v>460</v>
      </c>
      <c r="B38" s="15">
        <v>104</v>
      </c>
      <c r="C38" s="15">
        <v>105</v>
      </c>
      <c r="D38" s="15">
        <v>1</v>
      </c>
      <c r="E38" s="46">
        <f>22100*10^-5</f>
        <v>0.22100000000000003</v>
      </c>
      <c r="F38" s="16">
        <v>6172</v>
      </c>
      <c r="G38" s="46" t="s">
        <v>540</v>
      </c>
      <c r="H38" s="27"/>
    </row>
    <row r="39" spans="1:8">
      <c r="A39" s="15" t="s">
        <v>460</v>
      </c>
      <c r="B39" s="15">
        <v>105</v>
      </c>
      <c r="C39" s="15">
        <v>106</v>
      </c>
      <c r="D39" s="15">
        <v>1</v>
      </c>
      <c r="E39" s="46">
        <f>23000*10^-5</f>
        <v>0.23</v>
      </c>
      <c r="F39" s="16">
        <v>6173</v>
      </c>
      <c r="G39" s="46" t="s">
        <v>540</v>
      </c>
      <c r="H39" s="27"/>
    </row>
    <row r="40" spans="1:8">
      <c r="A40" s="15" t="s">
        <v>460</v>
      </c>
      <c r="B40" s="15">
        <v>106</v>
      </c>
      <c r="C40" s="15">
        <v>107</v>
      </c>
      <c r="D40" s="15">
        <v>1</v>
      </c>
      <c r="E40" s="46">
        <f>15150*10^-5</f>
        <v>0.15150000000000002</v>
      </c>
      <c r="F40" s="16">
        <v>6174</v>
      </c>
      <c r="G40" s="46" t="s">
        <v>540</v>
      </c>
      <c r="H40" s="27"/>
    </row>
    <row r="41" spans="1:8">
      <c r="A41" s="15" t="s">
        <v>460</v>
      </c>
      <c r="B41" s="15">
        <v>107</v>
      </c>
      <c r="C41" s="15">
        <v>108</v>
      </c>
      <c r="D41" s="15">
        <v>1</v>
      </c>
      <c r="E41" s="46">
        <f>14500*10^-5</f>
        <v>0.14500000000000002</v>
      </c>
      <c r="F41" s="16">
        <v>6175</v>
      </c>
      <c r="G41" s="46" t="s">
        <v>540</v>
      </c>
      <c r="H41" s="27"/>
    </row>
    <row r="42" spans="1:8">
      <c r="A42" s="15" t="s">
        <v>460</v>
      </c>
      <c r="B42" s="15">
        <v>108</v>
      </c>
      <c r="C42" s="15">
        <v>109</v>
      </c>
      <c r="D42" s="15">
        <v>1</v>
      </c>
      <c r="E42" s="46">
        <f>26300*10^-5</f>
        <v>0.26300000000000001</v>
      </c>
      <c r="F42" s="16">
        <v>6176</v>
      </c>
      <c r="G42" s="46" t="s">
        <v>540</v>
      </c>
      <c r="H42" s="27"/>
    </row>
    <row r="43" spans="1:8">
      <c r="A43" s="15" t="s">
        <v>460</v>
      </c>
      <c r="B43" s="15">
        <v>109</v>
      </c>
      <c r="C43" s="15">
        <v>110</v>
      </c>
      <c r="D43" s="15">
        <v>1</v>
      </c>
      <c r="E43" s="46">
        <f>24400*10^-5</f>
        <v>0.24400000000000002</v>
      </c>
      <c r="F43" s="16">
        <v>6177</v>
      </c>
      <c r="G43" s="46" t="s">
        <v>540</v>
      </c>
      <c r="H43" s="27"/>
    </row>
    <row r="44" spans="1:8">
      <c r="A44" s="15" t="s">
        <v>460</v>
      </c>
      <c r="B44" s="15">
        <v>110</v>
      </c>
      <c r="C44" s="15">
        <v>111</v>
      </c>
      <c r="D44" s="15">
        <v>1</v>
      </c>
      <c r="E44" s="46">
        <f>26300*10^-5</f>
        <v>0.26300000000000001</v>
      </c>
      <c r="F44" s="16">
        <v>6178</v>
      </c>
      <c r="G44" s="46" t="s">
        <v>540</v>
      </c>
      <c r="H44" s="27"/>
    </row>
    <row r="45" spans="1:8">
      <c r="A45" s="15" t="s">
        <v>460</v>
      </c>
      <c r="B45" s="15">
        <v>111</v>
      </c>
      <c r="C45" s="15">
        <v>112</v>
      </c>
      <c r="D45" s="15">
        <v>1</v>
      </c>
      <c r="E45" s="46">
        <f>3010*10^-5</f>
        <v>3.0100000000000002E-2</v>
      </c>
      <c r="F45" s="16">
        <v>6179</v>
      </c>
      <c r="G45" s="46" t="s">
        <v>540</v>
      </c>
      <c r="H45" s="27"/>
    </row>
    <row r="46" spans="1:8">
      <c r="A46" s="15" t="s">
        <v>460</v>
      </c>
      <c r="B46" s="15">
        <v>112</v>
      </c>
      <c r="C46" s="15">
        <v>113</v>
      </c>
      <c r="D46" s="15">
        <v>1</v>
      </c>
      <c r="E46" s="46">
        <f>340*10^-5</f>
        <v>3.4000000000000002E-3</v>
      </c>
      <c r="F46" s="16">
        <v>6180</v>
      </c>
      <c r="G46" s="46" t="s">
        <v>540</v>
      </c>
      <c r="H46" s="27"/>
    </row>
    <row r="47" spans="1:8">
      <c r="A47" s="15" t="s">
        <v>460</v>
      </c>
      <c r="B47" s="15">
        <v>113</v>
      </c>
      <c r="C47" s="15">
        <v>114</v>
      </c>
      <c r="D47" s="15">
        <v>1</v>
      </c>
      <c r="E47" s="46">
        <f>505*10^-5</f>
        <v>5.0500000000000007E-3</v>
      </c>
      <c r="F47" s="16">
        <v>6181</v>
      </c>
      <c r="G47" s="46" t="s">
        <v>540</v>
      </c>
      <c r="H47" s="27"/>
    </row>
    <row r="48" spans="1:8">
      <c r="A48" s="15" t="s">
        <v>460</v>
      </c>
      <c r="B48" s="15">
        <v>114</v>
      </c>
      <c r="C48" s="15">
        <v>115</v>
      </c>
      <c r="D48" s="15">
        <v>1</v>
      </c>
      <c r="E48" s="46">
        <f>120*10^-5</f>
        <v>1.2000000000000001E-3</v>
      </c>
      <c r="F48" s="16"/>
      <c r="G48" s="46" t="s">
        <v>540</v>
      </c>
      <c r="H48" s="27"/>
    </row>
    <row r="49" spans="1:8">
      <c r="A49" s="15" t="s">
        <v>460</v>
      </c>
      <c r="B49" s="15">
        <v>114</v>
      </c>
      <c r="C49" s="15">
        <v>117</v>
      </c>
      <c r="D49" s="15">
        <v>3</v>
      </c>
      <c r="E49" s="46">
        <f>110*10^-5</f>
        <v>1.1000000000000001E-3</v>
      </c>
      <c r="F49" s="53" t="s">
        <v>631</v>
      </c>
      <c r="G49" s="46" t="s">
        <v>480</v>
      </c>
      <c r="H49" s="27"/>
    </row>
    <row r="50" spans="1:8">
      <c r="A50" s="15" t="s">
        <v>460</v>
      </c>
      <c r="B50" s="15">
        <v>115</v>
      </c>
      <c r="C50" s="15">
        <v>116</v>
      </c>
      <c r="D50" s="15">
        <v>1</v>
      </c>
      <c r="E50" s="46">
        <f>90*10^-5</f>
        <v>9.0000000000000008E-4</v>
      </c>
      <c r="F50" s="16"/>
      <c r="G50" s="46" t="s">
        <v>540</v>
      </c>
      <c r="H50" s="27"/>
    </row>
    <row r="51" spans="1:8">
      <c r="A51" s="15" t="s">
        <v>460</v>
      </c>
      <c r="B51" s="15">
        <v>117</v>
      </c>
      <c r="C51" s="15">
        <v>118</v>
      </c>
      <c r="D51" s="15">
        <v>1</v>
      </c>
      <c r="E51" s="46">
        <f>90*10^-5</f>
        <v>9.0000000000000008E-4</v>
      </c>
      <c r="F51" s="53"/>
      <c r="G51" s="46" t="s">
        <v>540</v>
      </c>
      <c r="H51" s="27"/>
    </row>
    <row r="52" spans="1:8">
      <c r="A52" s="15" t="s">
        <v>460</v>
      </c>
      <c r="B52" s="15">
        <v>117</v>
      </c>
      <c r="C52" s="15">
        <v>120</v>
      </c>
      <c r="D52" s="15">
        <v>3</v>
      </c>
      <c r="E52" s="46">
        <f>90*10^-5</f>
        <v>9.0000000000000008E-4</v>
      </c>
      <c r="F52" s="53" t="s">
        <v>632</v>
      </c>
      <c r="G52" s="46" t="s">
        <v>480</v>
      </c>
      <c r="H52" s="27"/>
    </row>
    <row r="53" spans="1:8" ht="15.75" thickBot="1">
      <c r="A53" s="35" t="s">
        <v>461</v>
      </c>
      <c r="B53" s="35">
        <v>0</v>
      </c>
      <c r="C53" s="35">
        <v>3</v>
      </c>
      <c r="D53" s="35">
        <v>3</v>
      </c>
      <c r="E53" s="49">
        <f>38*10^-5</f>
        <v>3.8000000000000002E-4</v>
      </c>
      <c r="F53" s="74" t="s">
        <v>481</v>
      </c>
      <c r="G53" s="46" t="s">
        <v>480</v>
      </c>
      <c r="H53" s="27"/>
    </row>
    <row r="54" spans="1:8">
      <c r="A54" s="11" t="s">
        <v>461</v>
      </c>
      <c r="B54" s="11">
        <v>3</v>
      </c>
      <c r="C54" s="11">
        <v>6</v>
      </c>
      <c r="D54" s="11">
        <v>3</v>
      </c>
      <c r="E54" s="47">
        <f>26*10^-5</f>
        <v>2.6000000000000003E-4</v>
      </c>
      <c r="F54" s="52" t="s">
        <v>482</v>
      </c>
      <c r="G54" s="46" t="s">
        <v>480</v>
      </c>
      <c r="H54" s="27"/>
    </row>
    <row r="55" spans="1:8">
      <c r="A55" s="15" t="s">
        <v>461</v>
      </c>
      <c r="B55" s="15">
        <v>6</v>
      </c>
      <c r="C55" s="15">
        <v>9</v>
      </c>
      <c r="D55" s="15">
        <v>3</v>
      </c>
      <c r="E55" s="46">
        <f>18*10^-5</f>
        <v>1.8000000000000001E-4</v>
      </c>
      <c r="F55" s="53" t="s">
        <v>483</v>
      </c>
      <c r="G55" s="46" t="s">
        <v>480</v>
      </c>
      <c r="H55" s="27"/>
    </row>
    <row r="56" spans="1:8">
      <c r="A56" s="15" t="s">
        <v>461</v>
      </c>
      <c r="B56" s="15">
        <v>9</v>
      </c>
      <c r="C56" s="15">
        <v>12</v>
      </c>
      <c r="D56" s="15">
        <v>3</v>
      </c>
      <c r="E56" s="46">
        <f>32*10^-5</f>
        <v>3.2000000000000003E-4</v>
      </c>
      <c r="F56" s="53" t="s">
        <v>484</v>
      </c>
      <c r="G56" s="46" t="s">
        <v>480</v>
      </c>
      <c r="H56" s="27"/>
    </row>
    <row r="57" spans="1:8">
      <c r="A57" s="15" t="s">
        <v>461</v>
      </c>
      <c r="B57" s="15">
        <v>12</v>
      </c>
      <c r="C57" s="15">
        <v>15</v>
      </c>
      <c r="D57" s="15">
        <v>3</v>
      </c>
      <c r="E57" s="46">
        <f>1*10^-5</f>
        <v>1.0000000000000001E-5</v>
      </c>
      <c r="F57" s="53" t="s">
        <v>485</v>
      </c>
      <c r="G57" s="46" t="s">
        <v>480</v>
      </c>
      <c r="H57" s="27"/>
    </row>
    <row r="58" spans="1:8">
      <c r="A58" s="15" t="s">
        <v>461</v>
      </c>
      <c r="B58" s="15">
        <v>15</v>
      </c>
      <c r="C58" s="15">
        <v>18</v>
      </c>
      <c r="D58" s="15">
        <v>3</v>
      </c>
      <c r="E58" s="46">
        <f>4*10^-5</f>
        <v>4.0000000000000003E-5</v>
      </c>
      <c r="F58" s="53" t="s">
        <v>486</v>
      </c>
      <c r="G58" s="46" t="s">
        <v>480</v>
      </c>
      <c r="H58" s="27"/>
    </row>
    <row r="59" spans="1:8">
      <c r="A59" s="15" t="s">
        <v>461</v>
      </c>
      <c r="B59" s="15">
        <v>18</v>
      </c>
      <c r="C59" s="15">
        <v>21</v>
      </c>
      <c r="D59" s="15">
        <v>3</v>
      </c>
      <c r="E59" s="46">
        <f>12*10^-5</f>
        <v>1.2000000000000002E-4</v>
      </c>
      <c r="F59" s="53" t="s">
        <v>487</v>
      </c>
      <c r="G59" s="46" t="s">
        <v>480</v>
      </c>
      <c r="H59" s="27"/>
    </row>
    <row r="60" spans="1:8">
      <c r="A60" s="15" t="s">
        <v>461</v>
      </c>
      <c r="B60" s="15">
        <v>21</v>
      </c>
      <c r="C60" s="15">
        <v>24</v>
      </c>
      <c r="D60" s="15">
        <v>3</v>
      </c>
      <c r="E60" s="46">
        <f>15*10^-5</f>
        <v>1.5000000000000001E-4</v>
      </c>
      <c r="F60" s="53" t="s">
        <v>488</v>
      </c>
      <c r="G60" s="46" t="s">
        <v>480</v>
      </c>
      <c r="H60" s="27"/>
    </row>
    <row r="61" spans="1:8">
      <c r="A61" s="15" t="s">
        <v>461</v>
      </c>
      <c r="B61" s="15">
        <v>24</v>
      </c>
      <c r="C61" s="15">
        <v>27</v>
      </c>
      <c r="D61" s="15">
        <v>3</v>
      </c>
      <c r="E61" s="46">
        <f>19*10^-5</f>
        <v>1.9000000000000001E-4</v>
      </c>
      <c r="F61" s="53" t="s">
        <v>489</v>
      </c>
      <c r="G61" s="46" t="s">
        <v>480</v>
      </c>
      <c r="H61" s="27"/>
    </row>
    <row r="62" spans="1:8">
      <c r="A62" s="15" t="s">
        <v>461</v>
      </c>
      <c r="B62" s="15">
        <v>27</v>
      </c>
      <c r="C62" s="15">
        <v>30</v>
      </c>
      <c r="D62" s="15">
        <v>3</v>
      </c>
      <c r="E62" s="46">
        <f>8*10^-5</f>
        <v>8.0000000000000007E-5</v>
      </c>
      <c r="F62" s="53" t="s">
        <v>490</v>
      </c>
      <c r="G62" s="46" t="s">
        <v>480</v>
      </c>
      <c r="H62" s="27"/>
    </row>
    <row r="63" spans="1:8">
      <c r="A63" s="15" t="s">
        <v>461</v>
      </c>
      <c r="B63" s="15">
        <v>30</v>
      </c>
      <c r="C63" s="15">
        <v>33</v>
      </c>
      <c r="D63" s="15">
        <v>3</v>
      </c>
      <c r="E63" s="46">
        <f>25*10^-5</f>
        <v>2.5000000000000001E-4</v>
      </c>
      <c r="F63" s="53" t="s">
        <v>491</v>
      </c>
      <c r="G63" s="46" t="s">
        <v>480</v>
      </c>
      <c r="H63" s="27"/>
    </row>
    <row r="64" spans="1:8">
      <c r="A64" s="15" t="s">
        <v>461</v>
      </c>
      <c r="B64" s="15">
        <v>33</v>
      </c>
      <c r="C64" s="15">
        <v>36</v>
      </c>
      <c r="D64" s="15">
        <v>3</v>
      </c>
      <c r="E64" s="46">
        <f>20*10^-5</f>
        <v>2.0000000000000001E-4</v>
      </c>
      <c r="F64" s="53" t="s">
        <v>492</v>
      </c>
      <c r="G64" s="46" t="s">
        <v>480</v>
      </c>
      <c r="H64" s="27"/>
    </row>
    <row r="65" spans="1:8">
      <c r="A65" s="15" t="s">
        <v>461</v>
      </c>
      <c r="B65" s="15">
        <v>36</v>
      </c>
      <c r="C65" s="15">
        <v>39</v>
      </c>
      <c r="D65" s="15">
        <v>3</v>
      </c>
      <c r="E65" s="46">
        <f>22*10^-5</f>
        <v>2.2000000000000001E-4</v>
      </c>
      <c r="F65" s="53" t="s">
        <v>493</v>
      </c>
      <c r="G65" s="46" t="s">
        <v>480</v>
      </c>
      <c r="H65" s="27"/>
    </row>
    <row r="66" spans="1:8">
      <c r="A66" s="15" t="s">
        <v>461</v>
      </c>
      <c r="B66" s="15">
        <v>39</v>
      </c>
      <c r="C66" s="15">
        <v>42</v>
      </c>
      <c r="D66" s="15">
        <v>3</v>
      </c>
      <c r="E66" s="46">
        <f>34*10^-5</f>
        <v>3.4000000000000002E-4</v>
      </c>
      <c r="F66" s="53" t="s">
        <v>494</v>
      </c>
      <c r="G66" s="46" t="s">
        <v>480</v>
      </c>
      <c r="H66" s="27"/>
    </row>
    <row r="67" spans="1:8">
      <c r="A67" s="15" t="s">
        <v>461</v>
      </c>
      <c r="B67" s="15">
        <v>42</v>
      </c>
      <c r="C67" s="15">
        <v>45</v>
      </c>
      <c r="D67" s="15">
        <v>3</v>
      </c>
      <c r="E67" s="46">
        <f>10*10^-5</f>
        <v>1E-4</v>
      </c>
      <c r="F67" s="53" t="s">
        <v>495</v>
      </c>
      <c r="G67" s="46" t="s">
        <v>480</v>
      </c>
      <c r="H67" s="27"/>
    </row>
    <row r="68" spans="1:8">
      <c r="A68" s="15" t="s">
        <v>461</v>
      </c>
      <c r="B68" s="15">
        <v>45</v>
      </c>
      <c r="C68" s="15">
        <v>48</v>
      </c>
      <c r="D68" s="15">
        <v>3</v>
      </c>
      <c r="E68" s="46">
        <f>10*10^-5</f>
        <v>1E-4</v>
      </c>
      <c r="F68" s="53" t="s">
        <v>496</v>
      </c>
      <c r="G68" s="46" t="s">
        <v>480</v>
      </c>
      <c r="H68" s="27"/>
    </row>
    <row r="69" spans="1:8">
      <c r="A69" s="15" t="s">
        <v>461</v>
      </c>
      <c r="B69" s="15">
        <v>48</v>
      </c>
      <c r="C69" s="15">
        <v>51</v>
      </c>
      <c r="D69" s="15">
        <v>3</v>
      </c>
      <c r="E69" s="46">
        <f>4*10^-5</f>
        <v>4.0000000000000003E-5</v>
      </c>
      <c r="F69" s="53" t="s">
        <v>497</v>
      </c>
      <c r="G69" s="46" t="s">
        <v>480</v>
      </c>
      <c r="H69" s="27"/>
    </row>
    <row r="70" spans="1:8">
      <c r="A70" s="15" t="s">
        <v>461</v>
      </c>
      <c r="B70" s="15">
        <v>51</v>
      </c>
      <c r="C70" s="15">
        <v>52</v>
      </c>
      <c r="D70" s="15">
        <v>1</v>
      </c>
      <c r="E70" s="46">
        <f>12*10^-5</f>
        <v>1.2000000000000002E-4</v>
      </c>
      <c r="F70" s="16">
        <v>980</v>
      </c>
      <c r="G70" s="15" t="s">
        <v>540</v>
      </c>
      <c r="H70" s="27"/>
    </row>
    <row r="71" spans="1:8">
      <c r="A71" s="15" t="s">
        <v>461</v>
      </c>
      <c r="B71" s="15">
        <v>52</v>
      </c>
      <c r="C71" s="15">
        <v>53</v>
      </c>
      <c r="D71" s="15">
        <v>1</v>
      </c>
      <c r="E71" s="46">
        <f>32*10^-5</f>
        <v>3.2000000000000003E-4</v>
      </c>
      <c r="F71" s="16">
        <v>981</v>
      </c>
      <c r="G71" s="15" t="s">
        <v>540</v>
      </c>
      <c r="H71" s="27"/>
    </row>
    <row r="72" spans="1:8">
      <c r="A72" s="15" t="s">
        <v>461</v>
      </c>
      <c r="B72" s="15">
        <v>53</v>
      </c>
      <c r="C72" s="15">
        <v>54</v>
      </c>
      <c r="D72" s="15">
        <v>1</v>
      </c>
      <c r="E72" s="46">
        <f>12*10^-5</f>
        <v>1.2000000000000002E-4</v>
      </c>
      <c r="F72" s="16">
        <v>982</v>
      </c>
      <c r="G72" s="15" t="s">
        <v>540</v>
      </c>
      <c r="H72" s="27"/>
    </row>
    <row r="73" spans="1:8">
      <c r="A73" s="15" t="s">
        <v>461</v>
      </c>
      <c r="B73" s="15">
        <v>54</v>
      </c>
      <c r="C73" s="15">
        <v>55</v>
      </c>
      <c r="D73" s="15">
        <v>1</v>
      </c>
      <c r="E73" s="46">
        <f>18*10^-5</f>
        <v>1.8000000000000001E-4</v>
      </c>
      <c r="F73" s="16">
        <v>983</v>
      </c>
      <c r="G73" s="15" t="s">
        <v>540</v>
      </c>
      <c r="H73" s="27"/>
    </row>
    <row r="74" spans="1:8">
      <c r="A74" s="15" t="s">
        <v>461</v>
      </c>
      <c r="B74" s="15">
        <v>55</v>
      </c>
      <c r="C74" s="15">
        <v>56</v>
      </c>
      <c r="D74" s="15">
        <v>1</v>
      </c>
      <c r="E74" s="46">
        <f>450*10^-5</f>
        <v>4.5000000000000005E-3</v>
      </c>
      <c r="F74" s="16">
        <v>984</v>
      </c>
      <c r="G74" s="15" t="s">
        <v>540</v>
      </c>
      <c r="H74" s="27"/>
    </row>
    <row r="75" spans="1:8">
      <c r="A75" s="15" t="s">
        <v>461</v>
      </c>
      <c r="B75" s="15">
        <v>56</v>
      </c>
      <c r="C75" s="15">
        <v>57</v>
      </c>
      <c r="D75" s="15">
        <v>1</v>
      </c>
      <c r="E75" s="46">
        <f>470*10^-5</f>
        <v>4.7000000000000002E-3</v>
      </c>
      <c r="F75" s="16">
        <v>985</v>
      </c>
      <c r="G75" s="15" t="s">
        <v>540</v>
      </c>
      <c r="H75" s="27"/>
    </row>
    <row r="76" spans="1:8">
      <c r="A76" s="15" t="s">
        <v>461</v>
      </c>
      <c r="B76" s="15">
        <v>57</v>
      </c>
      <c r="C76" s="15">
        <v>58</v>
      </c>
      <c r="D76" s="15">
        <v>1</v>
      </c>
      <c r="E76" s="46">
        <f>128*10^-5</f>
        <v>1.2800000000000001E-3</v>
      </c>
      <c r="F76" s="16">
        <v>986</v>
      </c>
      <c r="G76" s="15" t="s">
        <v>540</v>
      </c>
      <c r="H76" s="27"/>
    </row>
    <row r="77" spans="1:8">
      <c r="A77" s="15" t="s">
        <v>461</v>
      </c>
      <c r="B77" s="15">
        <v>58</v>
      </c>
      <c r="C77" s="15">
        <v>59</v>
      </c>
      <c r="D77" s="15">
        <v>1</v>
      </c>
      <c r="E77" s="46">
        <f>594*10^-5</f>
        <v>5.9400000000000008E-3</v>
      </c>
      <c r="F77" s="16">
        <v>987</v>
      </c>
      <c r="G77" s="15" t="s">
        <v>540</v>
      </c>
      <c r="H77" s="27"/>
    </row>
    <row r="78" spans="1:8">
      <c r="A78" s="15" t="s">
        <v>461</v>
      </c>
      <c r="B78" s="15">
        <v>59</v>
      </c>
      <c r="C78" s="15">
        <v>60</v>
      </c>
      <c r="D78" s="15">
        <v>1</v>
      </c>
      <c r="E78" s="46">
        <f>1550*10^-5</f>
        <v>1.5500000000000002E-2</v>
      </c>
      <c r="F78" s="16">
        <v>988</v>
      </c>
      <c r="G78" s="15" t="s">
        <v>540</v>
      </c>
      <c r="H78" s="27"/>
    </row>
    <row r="79" spans="1:8">
      <c r="A79" s="15" t="s">
        <v>461</v>
      </c>
      <c r="B79" s="15">
        <v>60</v>
      </c>
      <c r="C79" s="15">
        <v>61</v>
      </c>
      <c r="D79" s="15">
        <v>1</v>
      </c>
      <c r="E79" s="46">
        <f>1600*10^-5</f>
        <v>1.6E-2</v>
      </c>
      <c r="F79" s="16">
        <v>989</v>
      </c>
      <c r="G79" s="15" t="s">
        <v>540</v>
      </c>
      <c r="H79" s="27"/>
    </row>
    <row r="80" spans="1:8">
      <c r="A80" s="15" t="s">
        <v>461</v>
      </c>
      <c r="B80" s="15">
        <v>61</v>
      </c>
      <c r="C80" s="15">
        <v>62</v>
      </c>
      <c r="D80" s="15">
        <v>1</v>
      </c>
      <c r="E80" s="46">
        <f>4630*10^-5</f>
        <v>4.6300000000000001E-2</v>
      </c>
      <c r="F80" s="16">
        <v>990</v>
      </c>
      <c r="G80" s="15" t="s">
        <v>540</v>
      </c>
      <c r="H80" s="27"/>
    </row>
    <row r="81" spans="1:8">
      <c r="A81" s="15" t="s">
        <v>461</v>
      </c>
      <c r="B81" s="15">
        <v>62</v>
      </c>
      <c r="C81" s="15">
        <v>63</v>
      </c>
      <c r="D81" s="15">
        <v>1</v>
      </c>
      <c r="E81" s="46">
        <f>4420*10^-5</f>
        <v>4.4200000000000003E-2</v>
      </c>
      <c r="F81" s="16">
        <v>991</v>
      </c>
      <c r="G81" s="15" t="s">
        <v>540</v>
      </c>
      <c r="H81" s="27"/>
    </row>
    <row r="82" spans="1:8">
      <c r="A82" s="15" t="s">
        <v>461</v>
      </c>
      <c r="B82" s="15">
        <v>63</v>
      </c>
      <c r="C82" s="15">
        <v>64</v>
      </c>
      <c r="D82" s="15">
        <v>1</v>
      </c>
      <c r="E82" s="46">
        <f>900*10^-5</f>
        <v>9.0000000000000011E-3</v>
      </c>
      <c r="F82" s="16">
        <v>992</v>
      </c>
      <c r="G82" s="15" t="s">
        <v>540</v>
      </c>
      <c r="H82" s="27"/>
    </row>
    <row r="83" spans="1:8">
      <c r="A83" s="15" t="s">
        <v>461</v>
      </c>
      <c r="B83" s="15">
        <v>64</v>
      </c>
      <c r="C83" s="15">
        <v>65</v>
      </c>
      <c r="D83" s="15">
        <v>1</v>
      </c>
      <c r="E83" s="46">
        <f>950*10^-5</f>
        <v>9.5000000000000015E-3</v>
      </c>
      <c r="F83" s="16">
        <v>993</v>
      </c>
      <c r="G83" s="15" t="s">
        <v>540</v>
      </c>
      <c r="H83" s="27"/>
    </row>
    <row r="84" spans="1:8">
      <c r="A84" s="15" t="s">
        <v>461</v>
      </c>
      <c r="B84" s="15">
        <v>65</v>
      </c>
      <c r="C84" s="15">
        <v>66</v>
      </c>
      <c r="D84" s="15">
        <v>1</v>
      </c>
      <c r="E84" s="46">
        <f>330*10^-5</f>
        <v>3.3000000000000004E-3</v>
      </c>
      <c r="F84" s="16">
        <v>994</v>
      </c>
      <c r="G84" s="15" t="s">
        <v>540</v>
      </c>
      <c r="H84" s="27"/>
    </row>
    <row r="85" spans="1:8">
      <c r="A85" s="15" t="s">
        <v>461</v>
      </c>
      <c r="B85" s="15">
        <v>66</v>
      </c>
      <c r="C85" s="15">
        <v>67</v>
      </c>
      <c r="D85" s="15">
        <v>1</v>
      </c>
      <c r="E85" s="46">
        <f>3609*10^-5</f>
        <v>3.6090000000000004E-2</v>
      </c>
      <c r="F85" s="16">
        <v>995</v>
      </c>
      <c r="G85" s="15" t="s">
        <v>540</v>
      </c>
      <c r="H85" s="27"/>
    </row>
    <row r="86" spans="1:8">
      <c r="A86" s="15" t="s">
        <v>461</v>
      </c>
      <c r="B86" s="15">
        <v>67</v>
      </c>
      <c r="C86" s="15">
        <v>68</v>
      </c>
      <c r="D86" s="15">
        <v>1</v>
      </c>
      <c r="E86" s="46">
        <f>3600*10^-5</f>
        <v>3.6000000000000004E-2</v>
      </c>
      <c r="F86" s="16">
        <v>996</v>
      </c>
      <c r="G86" s="15" t="s">
        <v>540</v>
      </c>
      <c r="H86" s="27"/>
    </row>
    <row r="87" spans="1:8">
      <c r="A87" s="15" t="s">
        <v>461</v>
      </c>
      <c r="B87" s="15">
        <v>68</v>
      </c>
      <c r="C87" s="15">
        <v>69</v>
      </c>
      <c r="D87" s="15">
        <v>1</v>
      </c>
      <c r="E87" s="46">
        <f>3100*10^-5</f>
        <v>3.1000000000000003E-2</v>
      </c>
      <c r="F87" s="16">
        <v>997</v>
      </c>
      <c r="G87" s="15" t="s">
        <v>540</v>
      </c>
      <c r="H87" s="27"/>
    </row>
    <row r="88" spans="1:8">
      <c r="A88" s="15" t="s">
        <v>461</v>
      </c>
      <c r="B88" s="15">
        <v>69</v>
      </c>
      <c r="C88" s="15">
        <v>70</v>
      </c>
      <c r="D88" s="15">
        <v>1</v>
      </c>
      <c r="E88" s="46">
        <f>8500*10^-5</f>
        <v>8.5000000000000006E-2</v>
      </c>
      <c r="F88" s="16">
        <v>998</v>
      </c>
      <c r="G88" s="15" t="s">
        <v>540</v>
      </c>
      <c r="H88" s="27"/>
    </row>
    <row r="89" spans="1:8">
      <c r="A89" s="15" t="s">
        <v>461</v>
      </c>
      <c r="B89" s="15">
        <v>70</v>
      </c>
      <c r="C89" s="15">
        <v>71</v>
      </c>
      <c r="D89" s="15">
        <v>1</v>
      </c>
      <c r="E89" s="46">
        <f>15150*10^-5</f>
        <v>0.15150000000000002</v>
      </c>
      <c r="F89" s="16">
        <v>999</v>
      </c>
      <c r="G89" s="15" t="s">
        <v>540</v>
      </c>
      <c r="H89" s="27"/>
    </row>
    <row r="90" spans="1:8">
      <c r="A90" s="15" t="s">
        <v>461</v>
      </c>
      <c r="B90" s="15">
        <v>71</v>
      </c>
      <c r="C90" s="15">
        <v>72</v>
      </c>
      <c r="D90" s="15">
        <v>1</v>
      </c>
      <c r="E90" s="46">
        <f>10100*10^-5</f>
        <v>0.10100000000000001</v>
      </c>
      <c r="F90" s="16">
        <v>1000</v>
      </c>
      <c r="G90" s="15" t="s">
        <v>540</v>
      </c>
      <c r="H90" s="27"/>
    </row>
    <row r="91" spans="1:8">
      <c r="A91" s="15" t="s">
        <v>461</v>
      </c>
      <c r="B91" s="15">
        <v>72</v>
      </c>
      <c r="C91" s="15">
        <v>73</v>
      </c>
      <c r="D91" s="15">
        <v>1</v>
      </c>
      <c r="E91" s="46">
        <f>15300*10^-5</f>
        <v>0.15300000000000002</v>
      </c>
      <c r="F91" s="16">
        <v>1001</v>
      </c>
      <c r="G91" s="15" t="s">
        <v>540</v>
      </c>
      <c r="H91" s="27"/>
    </row>
    <row r="92" spans="1:8">
      <c r="A92" s="15" t="s">
        <v>461</v>
      </c>
      <c r="B92" s="15">
        <v>73</v>
      </c>
      <c r="C92" s="15">
        <v>74</v>
      </c>
      <c r="D92" s="15">
        <v>1</v>
      </c>
      <c r="E92" s="46">
        <f>1040*10^-5</f>
        <v>1.0400000000000001E-2</v>
      </c>
      <c r="F92" s="16">
        <v>1002</v>
      </c>
      <c r="G92" s="15" t="s">
        <v>540</v>
      </c>
      <c r="H92" s="27"/>
    </row>
    <row r="93" spans="1:8">
      <c r="A93" s="15" t="s">
        <v>461</v>
      </c>
      <c r="B93" s="15">
        <v>74</v>
      </c>
      <c r="C93" s="15">
        <v>75</v>
      </c>
      <c r="D93" s="15">
        <v>1</v>
      </c>
      <c r="E93" s="46">
        <f>485*10^-5</f>
        <v>4.8500000000000001E-3</v>
      </c>
      <c r="F93" s="16">
        <v>1003</v>
      </c>
      <c r="G93" s="15" t="s">
        <v>540</v>
      </c>
      <c r="H93" s="27"/>
    </row>
    <row r="94" spans="1:8">
      <c r="A94" s="15" t="s">
        <v>461</v>
      </c>
      <c r="B94" s="15">
        <v>75</v>
      </c>
      <c r="C94" s="15">
        <v>76</v>
      </c>
      <c r="D94" s="15">
        <v>1</v>
      </c>
      <c r="E94" s="46">
        <f>110*10^-5</f>
        <v>1.1000000000000001E-3</v>
      </c>
      <c r="F94" s="16">
        <v>1004</v>
      </c>
      <c r="G94" s="15" t="s">
        <v>540</v>
      </c>
      <c r="H94" s="27"/>
    </row>
    <row r="95" spans="1:8">
      <c r="A95" s="15" t="s">
        <v>461</v>
      </c>
      <c r="B95" s="15">
        <v>76</v>
      </c>
      <c r="C95" s="15">
        <v>77</v>
      </c>
      <c r="D95" s="15">
        <v>1</v>
      </c>
      <c r="E95" s="46">
        <f>125*10^-5</f>
        <v>1.25E-3</v>
      </c>
      <c r="F95" s="16">
        <v>1005</v>
      </c>
      <c r="G95" s="15" t="s">
        <v>540</v>
      </c>
      <c r="H95" s="27"/>
    </row>
    <row r="96" spans="1:8">
      <c r="A96" s="15" t="s">
        <v>461</v>
      </c>
      <c r="B96" s="15">
        <v>77</v>
      </c>
      <c r="C96" s="15">
        <v>78</v>
      </c>
      <c r="D96" s="15">
        <v>1</v>
      </c>
      <c r="E96" s="46">
        <f>118*10^-5</f>
        <v>1.1800000000000001E-3</v>
      </c>
      <c r="F96" s="16">
        <v>1006</v>
      </c>
      <c r="G96" s="15" t="s">
        <v>540</v>
      </c>
      <c r="H96" s="27"/>
    </row>
    <row r="97" spans="1:8">
      <c r="A97" s="15" t="s">
        <v>461</v>
      </c>
      <c r="B97" s="15">
        <v>78</v>
      </c>
      <c r="C97" s="15">
        <v>79</v>
      </c>
      <c r="D97" s="15">
        <v>1</v>
      </c>
      <c r="E97" s="46">
        <f>6860*10^-5</f>
        <v>6.8600000000000008E-2</v>
      </c>
      <c r="F97" s="16">
        <v>1007</v>
      </c>
      <c r="G97" s="15" t="s">
        <v>540</v>
      </c>
      <c r="H97" s="27"/>
    </row>
    <row r="98" spans="1:8">
      <c r="A98" s="15" t="s">
        <v>461</v>
      </c>
      <c r="B98" s="15">
        <v>79</v>
      </c>
      <c r="C98" s="15">
        <v>80</v>
      </c>
      <c r="D98" s="15">
        <v>1</v>
      </c>
      <c r="E98" s="46">
        <f>5680*10^-5</f>
        <v>5.6800000000000003E-2</v>
      </c>
      <c r="F98" s="16">
        <v>1008</v>
      </c>
      <c r="G98" s="15" t="s">
        <v>540</v>
      </c>
      <c r="H98" s="27"/>
    </row>
    <row r="99" spans="1:8">
      <c r="A99" s="15" t="s">
        <v>461</v>
      </c>
      <c r="B99" s="15">
        <v>80</v>
      </c>
      <c r="C99" s="15">
        <v>81</v>
      </c>
      <c r="D99" s="15">
        <v>1</v>
      </c>
      <c r="E99" s="46">
        <f>22700*10^-5</f>
        <v>0.22700000000000001</v>
      </c>
      <c r="F99" s="16">
        <v>1009</v>
      </c>
      <c r="G99" s="15" t="s">
        <v>540</v>
      </c>
      <c r="H99" s="27"/>
    </row>
    <row r="100" spans="1:8">
      <c r="A100" s="15" t="s">
        <v>461</v>
      </c>
      <c r="B100" s="15">
        <v>81</v>
      </c>
      <c r="C100" s="15">
        <v>82</v>
      </c>
      <c r="D100" s="15">
        <v>1</v>
      </c>
      <c r="E100" s="46">
        <f>25230*10^-5</f>
        <v>0.25230000000000002</v>
      </c>
      <c r="F100" s="16">
        <v>1010</v>
      </c>
      <c r="G100" s="15" t="s">
        <v>540</v>
      </c>
      <c r="H100" s="27"/>
    </row>
    <row r="101" spans="1:8">
      <c r="A101" s="15" t="s">
        <v>461</v>
      </c>
      <c r="B101" s="15">
        <v>82</v>
      </c>
      <c r="C101" s="15">
        <v>83</v>
      </c>
      <c r="D101" s="15">
        <v>1</v>
      </c>
      <c r="E101" s="46">
        <f>13700*10^-5</f>
        <v>0.13700000000000001</v>
      </c>
      <c r="F101" s="16">
        <v>1011</v>
      </c>
      <c r="G101" s="15" t="s">
        <v>540</v>
      </c>
      <c r="H101" s="27"/>
    </row>
    <row r="102" spans="1:8">
      <c r="A102" s="15" t="s">
        <v>461</v>
      </c>
      <c r="B102" s="15">
        <v>83</v>
      </c>
      <c r="C102" s="15">
        <v>84</v>
      </c>
      <c r="D102" s="15">
        <v>1</v>
      </c>
      <c r="E102" s="46">
        <f>18300*10^-5</f>
        <v>0.18300000000000002</v>
      </c>
      <c r="F102" s="16">
        <v>1012</v>
      </c>
      <c r="G102" s="15" t="s">
        <v>540</v>
      </c>
      <c r="H102" s="27"/>
    </row>
    <row r="103" spans="1:8" ht="15.75" thickBot="1">
      <c r="A103" s="17" t="s">
        <v>461</v>
      </c>
      <c r="B103" s="17">
        <v>84</v>
      </c>
      <c r="C103" s="17">
        <v>85</v>
      </c>
      <c r="D103" s="17">
        <v>1</v>
      </c>
      <c r="E103" s="66">
        <f>20000*10^-5</f>
        <v>0.2</v>
      </c>
      <c r="F103" s="105">
        <v>1013</v>
      </c>
      <c r="G103" s="15" t="s">
        <v>540</v>
      </c>
      <c r="H103" s="27"/>
    </row>
    <row r="104" spans="1:8">
      <c r="A104" s="71" t="s">
        <v>461</v>
      </c>
      <c r="B104" s="71">
        <v>85</v>
      </c>
      <c r="C104" s="71">
        <v>86</v>
      </c>
      <c r="D104" s="71">
        <v>1</v>
      </c>
      <c r="E104" s="72">
        <f>23500*10^-5</f>
        <v>0.23500000000000001</v>
      </c>
      <c r="F104" s="104">
        <v>1014</v>
      </c>
      <c r="G104" s="15" t="s">
        <v>540</v>
      </c>
      <c r="H104" s="27"/>
    </row>
    <row r="105" spans="1:8">
      <c r="A105" s="15" t="s">
        <v>461</v>
      </c>
      <c r="B105" s="15">
        <v>86</v>
      </c>
      <c r="C105" s="15">
        <v>87</v>
      </c>
      <c r="D105" s="15">
        <v>1</v>
      </c>
      <c r="E105" s="46">
        <f>4774*10^-5</f>
        <v>4.7740000000000005E-2</v>
      </c>
      <c r="F105" s="16">
        <v>1015</v>
      </c>
      <c r="G105" s="15" t="s">
        <v>540</v>
      </c>
      <c r="H105" s="27"/>
    </row>
    <row r="106" spans="1:8">
      <c r="A106" s="15" t="s">
        <v>461</v>
      </c>
      <c r="B106" s="15">
        <v>87</v>
      </c>
      <c r="C106" s="15">
        <v>88</v>
      </c>
      <c r="D106" s="15">
        <v>1</v>
      </c>
      <c r="E106" s="46">
        <f>10700*10^-5</f>
        <v>0.10700000000000001</v>
      </c>
      <c r="F106" s="16">
        <v>1016</v>
      </c>
      <c r="G106" s="15" t="s">
        <v>540</v>
      </c>
      <c r="H106" s="27"/>
    </row>
    <row r="107" spans="1:8">
      <c r="A107" s="15" t="s">
        <v>461</v>
      </c>
      <c r="B107" s="15">
        <v>88</v>
      </c>
      <c r="C107" s="15">
        <v>89</v>
      </c>
      <c r="D107" s="15">
        <v>1</v>
      </c>
      <c r="E107" s="46">
        <f>9150*10^-5</f>
        <v>9.1500000000000012E-2</v>
      </c>
      <c r="F107" s="16">
        <v>1017</v>
      </c>
      <c r="G107" s="15" t="s">
        <v>540</v>
      </c>
      <c r="H107" s="27"/>
    </row>
    <row r="108" spans="1:8">
      <c r="A108" s="15" t="s">
        <v>461</v>
      </c>
      <c r="B108" s="15">
        <v>89</v>
      </c>
      <c r="C108" s="15">
        <v>90</v>
      </c>
      <c r="D108" s="15">
        <v>1</v>
      </c>
      <c r="E108" s="46">
        <f>12900*10^-5</f>
        <v>0.129</v>
      </c>
      <c r="F108" s="16">
        <v>1018</v>
      </c>
      <c r="G108" s="15" t="s">
        <v>540</v>
      </c>
      <c r="H108" s="27"/>
    </row>
    <row r="109" spans="1:8">
      <c r="A109" s="15" t="s">
        <v>461</v>
      </c>
      <c r="B109" s="15">
        <v>90</v>
      </c>
      <c r="C109" s="15">
        <v>91</v>
      </c>
      <c r="D109" s="15">
        <v>1</v>
      </c>
      <c r="E109" s="46">
        <f>6000*10^-5</f>
        <v>6.0000000000000005E-2</v>
      </c>
      <c r="F109" s="16">
        <v>1019</v>
      </c>
      <c r="G109" s="15" t="s">
        <v>540</v>
      </c>
      <c r="H109" s="27"/>
    </row>
    <row r="110" spans="1:8">
      <c r="A110" s="15" t="s">
        <v>461</v>
      </c>
      <c r="B110" s="15">
        <v>91</v>
      </c>
      <c r="C110" s="15">
        <v>92</v>
      </c>
      <c r="D110" s="15">
        <v>1</v>
      </c>
      <c r="E110" s="46">
        <f>3353*10^-5</f>
        <v>3.3530000000000004E-2</v>
      </c>
      <c r="F110" s="16">
        <v>1020</v>
      </c>
      <c r="G110" s="15" t="s">
        <v>540</v>
      </c>
      <c r="H110" s="27"/>
    </row>
    <row r="111" spans="1:8">
      <c r="A111" s="15" t="s">
        <v>461</v>
      </c>
      <c r="B111" s="15">
        <v>92</v>
      </c>
      <c r="C111" s="15">
        <v>93</v>
      </c>
      <c r="D111" s="15">
        <v>1</v>
      </c>
      <c r="E111" s="46">
        <f>120*10^-5</f>
        <v>1.2000000000000001E-3</v>
      </c>
      <c r="F111" s="16">
        <v>1021</v>
      </c>
      <c r="G111" s="15" t="s">
        <v>540</v>
      </c>
      <c r="H111" s="27"/>
    </row>
    <row r="112" spans="1:8">
      <c r="A112" s="15" t="s">
        <v>461</v>
      </c>
      <c r="B112" s="15">
        <v>93</v>
      </c>
      <c r="C112" s="15">
        <v>94</v>
      </c>
      <c r="D112" s="15">
        <v>1</v>
      </c>
      <c r="E112" s="46">
        <f>130*10^-5</f>
        <v>1.3000000000000002E-3</v>
      </c>
      <c r="F112" s="16">
        <v>1022</v>
      </c>
      <c r="G112" s="15" t="s">
        <v>540</v>
      </c>
      <c r="H112" s="27"/>
    </row>
    <row r="113" spans="1:8">
      <c r="A113" s="15" t="s">
        <v>461</v>
      </c>
      <c r="B113" s="15">
        <v>94</v>
      </c>
      <c r="C113" s="15">
        <v>95</v>
      </c>
      <c r="D113" s="15">
        <v>1</v>
      </c>
      <c r="E113" s="46">
        <f>95*10^-5</f>
        <v>9.5000000000000011E-4</v>
      </c>
      <c r="F113" s="16">
        <v>1023</v>
      </c>
      <c r="G113" s="15" t="s">
        <v>540</v>
      </c>
      <c r="H113" s="27"/>
    </row>
    <row r="114" spans="1:8">
      <c r="A114" s="15" t="s">
        <v>461</v>
      </c>
      <c r="B114" s="15">
        <v>95</v>
      </c>
      <c r="C114" s="15">
        <v>96</v>
      </c>
      <c r="D114" s="15">
        <v>1</v>
      </c>
      <c r="E114" s="46">
        <f>71*10^-5</f>
        <v>7.1000000000000002E-4</v>
      </c>
      <c r="F114" s="16">
        <v>1024</v>
      </c>
      <c r="G114" s="15" t="s">
        <v>540</v>
      </c>
      <c r="H114" s="27"/>
    </row>
    <row r="115" spans="1:8">
      <c r="A115" s="15" t="s">
        <v>461</v>
      </c>
      <c r="B115" s="15">
        <v>96</v>
      </c>
      <c r="C115" s="15">
        <v>99</v>
      </c>
      <c r="D115" s="15">
        <v>3</v>
      </c>
      <c r="E115" s="46">
        <f>150*10^-5</f>
        <v>1.5E-3</v>
      </c>
      <c r="F115" s="53" t="s">
        <v>498</v>
      </c>
      <c r="G115" s="46" t="s">
        <v>480</v>
      </c>
      <c r="H115" s="27"/>
    </row>
    <row r="116" spans="1:8">
      <c r="A116" s="15" t="s">
        <v>461</v>
      </c>
      <c r="B116" s="15">
        <v>99</v>
      </c>
      <c r="C116" s="15">
        <v>100</v>
      </c>
      <c r="D116" s="15">
        <v>1</v>
      </c>
      <c r="E116" s="46">
        <f>41*10^-5</f>
        <v>4.1000000000000005E-4</v>
      </c>
      <c r="F116" s="53" t="s">
        <v>499</v>
      </c>
      <c r="G116" s="46" t="s">
        <v>480</v>
      </c>
      <c r="H116" s="27"/>
    </row>
    <row r="117" spans="1:8">
      <c r="A117" s="15" t="s">
        <v>462</v>
      </c>
      <c r="B117" s="15">
        <v>0</v>
      </c>
      <c r="C117" s="15">
        <v>3</v>
      </c>
      <c r="D117" s="15">
        <v>3</v>
      </c>
      <c r="E117" s="46">
        <f>21*10^-5</f>
        <v>2.1000000000000001E-4</v>
      </c>
      <c r="F117" s="53" t="s">
        <v>500</v>
      </c>
      <c r="G117" s="46" t="s">
        <v>480</v>
      </c>
      <c r="H117" s="27"/>
    </row>
    <row r="118" spans="1:8">
      <c r="A118" s="15" t="s">
        <v>462</v>
      </c>
      <c r="B118" s="15">
        <v>3</v>
      </c>
      <c r="C118" s="15">
        <v>6</v>
      </c>
      <c r="D118" s="15">
        <v>3</v>
      </c>
      <c r="E118" s="46">
        <f>35*10^-5</f>
        <v>3.5000000000000005E-4</v>
      </c>
      <c r="F118" s="53" t="s">
        <v>501</v>
      </c>
      <c r="G118" s="46" t="s">
        <v>480</v>
      </c>
      <c r="H118" s="27"/>
    </row>
    <row r="119" spans="1:8">
      <c r="A119" s="15" t="s">
        <v>462</v>
      </c>
      <c r="B119" s="15">
        <v>6</v>
      </c>
      <c r="C119" s="15">
        <v>9</v>
      </c>
      <c r="D119" s="15">
        <v>3</v>
      </c>
      <c r="E119" s="46">
        <f>38*10^-5</f>
        <v>3.8000000000000002E-4</v>
      </c>
      <c r="F119" s="53" t="s">
        <v>502</v>
      </c>
      <c r="G119" s="46" t="s">
        <v>480</v>
      </c>
      <c r="H119" s="27"/>
    </row>
    <row r="120" spans="1:8">
      <c r="A120" s="15" t="s">
        <v>462</v>
      </c>
      <c r="B120" s="15">
        <v>9</v>
      </c>
      <c r="C120" s="15">
        <v>12</v>
      </c>
      <c r="D120" s="15">
        <v>3</v>
      </c>
      <c r="E120" s="46">
        <f>39*10^-5</f>
        <v>3.9000000000000005E-4</v>
      </c>
      <c r="F120" s="53" t="s">
        <v>503</v>
      </c>
      <c r="G120" s="46" t="s">
        <v>480</v>
      </c>
      <c r="H120" s="27"/>
    </row>
    <row r="121" spans="1:8">
      <c r="A121" s="15" t="s">
        <v>462</v>
      </c>
      <c r="B121" s="15">
        <v>12</v>
      </c>
      <c r="C121" s="15">
        <v>15</v>
      </c>
      <c r="D121" s="15">
        <v>3</v>
      </c>
      <c r="E121" s="46">
        <f>45*10^-5</f>
        <v>4.5000000000000004E-4</v>
      </c>
      <c r="F121" s="53" t="s">
        <v>504</v>
      </c>
      <c r="G121" s="46" t="s">
        <v>480</v>
      </c>
      <c r="H121" s="27"/>
    </row>
    <row r="122" spans="1:8">
      <c r="A122" s="15" t="s">
        <v>462</v>
      </c>
      <c r="B122" s="15">
        <v>15</v>
      </c>
      <c r="C122" s="15">
        <v>18</v>
      </c>
      <c r="D122" s="15">
        <v>3</v>
      </c>
      <c r="E122" s="46">
        <f>30*10^-5</f>
        <v>3.0000000000000003E-4</v>
      </c>
      <c r="F122" s="53" t="s">
        <v>505</v>
      </c>
      <c r="G122" s="46" t="s">
        <v>480</v>
      </c>
      <c r="H122" s="27"/>
    </row>
    <row r="123" spans="1:8">
      <c r="A123" s="15" t="s">
        <v>462</v>
      </c>
      <c r="B123" s="15">
        <v>18</v>
      </c>
      <c r="C123" s="15">
        <v>21</v>
      </c>
      <c r="D123" s="15">
        <v>3</v>
      </c>
      <c r="E123" s="46">
        <f>51*10^-5</f>
        <v>5.1000000000000004E-4</v>
      </c>
      <c r="F123" s="53" t="s">
        <v>506</v>
      </c>
      <c r="G123" s="46" t="s">
        <v>480</v>
      </c>
      <c r="H123" s="27"/>
    </row>
    <row r="124" spans="1:8">
      <c r="A124" s="15" t="s">
        <v>462</v>
      </c>
      <c r="B124" s="15">
        <v>21</v>
      </c>
      <c r="C124" s="15">
        <v>24</v>
      </c>
      <c r="D124" s="15">
        <v>3</v>
      </c>
      <c r="E124" s="46">
        <f>36*10^-5</f>
        <v>3.6000000000000002E-4</v>
      </c>
      <c r="F124" s="53" t="s">
        <v>507</v>
      </c>
      <c r="G124" s="46" t="s">
        <v>480</v>
      </c>
      <c r="H124" s="27"/>
    </row>
    <row r="125" spans="1:8">
      <c r="A125" s="15" t="s">
        <v>462</v>
      </c>
      <c r="B125" s="15">
        <v>24</v>
      </c>
      <c r="C125" s="15">
        <v>27</v>
      </c>
      <c r="D125" s="15">
        <v>3</v>
      </c>
      <c r="E125" s="46">
        <f>15*10^-5</f>
        <v>1.5000000000000001E-4</v>
      </c>
      <c r="F125" s="53" t="s">
        <v>508</v>
      </c>
      <c r="G125" s="46" t="s">
        <v>480</v>
      </c>
      <c r="H125" s="27"/>
    </row>
    <row r="126" spans="1:8">
      <c r="A126" s="15" t="s">
        <v>462</v>
      </c>
      <c r="B126" s="15">
        <v>27</v>
      </c>
      <c r="C126" s="15">
        <v>30</v>
      </c>
      <c r="D126" s="15">
        <v>3</v>
      </c>
      <c r="E126" s="46">
        <f>33*10^-5</f>
        <v>3.3000000000000005E-4</v>
      </c>
      <c r="F126" s="53" t="s">
        <v>509</v>
      </c>
      <c r="G126" s="46" t="s">
        <v>480</v>
      </c>
      <c r="H126" s="27"/>
    </row>
    <row r="127" spans="1:8">
      <c r="A127" s="15" t="s">
        <v>462</v>
      </c>
      <c r="B127" s="15">
        <v>30</v>
      </c>
      <c r="C127" s="15">
        <v>33</v>
      </c>
      <c r="D127" s="15">
        <v>3</v>
      </c>
      <c r="E127" s="46">
        <f>17*10^-5</f>
        <v>1.7000000000000001E-4</v>
      </c>
      <c r="F127" s="53" t="s">
        <v>510</v>
      </c>
      <c r="G127" s="46" t="s">
        <v>480</v>
      </c>
      <c r="H127" s="27"/>
    </row>
    <row r="128" spans="1:8">
      <c r="A128" s="15" t="s">
        <v>462</v>
      </c>
      <c r="B128" s="15">
        <v>33</v>
      </c>
      <c r="C128" s="15">
        <v>36</v>
      </c>
      <c r="D128" s="15">
        <v>3</v>
      </c>
      <c r="E128" s="46">
        <f>10*10^-5</f>
        <v>1E-4</v>
      </c>
      <c r="F128" s="53" t="s">
        <v>511</v>
      </c>
      <c r="G128" s="46" t="s">
        <v>480</v>
      </c>
      <c r="H128" s="27"/>
    </row>
    <row r="129" spans="1:8">
      <c r="A129" s="15" t="s">
        <v>462</v>
      </c>
      <c r="B129" s="15">
        <v>36</v>
      </c>
      <c r="C129" s="15">
        <v>39</v>
      </c>
      <c r="D129" s="15">
        <v>3</v>
      </c>
      <c r="E129" s="46">
        <f>23*10^-5</f>
        <v>2.3000000000000001E-4</v>
      </c>
      <c r="F129" s="53" t="s">
        <v>512</v>
      </c>
      <c r="G129" s="46" t="s">
        <v>480</v>
      </c>
      <c r="H129" s="27"/>
    </row>
    <row r="130" spans="1:8">
      <c r="A130" s="15" t="s">
        <v>462</v>
      </c>
      <c r="B130" s="15">
        <v>39</v>
      </c>
      <c r="C130" s="15">
        <v>42</v>
      </c>
      <c r="D130" s="15">
        <v>3</v>
      </c>
      <c r="E130" s="46">
        <f>55*10^-5</f>
        <v>5.5000000000000003E-4</v>
      </c>
      <c r="F130" s="53" t="s">
        <v>513</v>
      </c>
      <c r="G130" s="46" t="s">
        <v>480</v>
      </c>
      <c r="H130" s="27"/>
    </row>
    <row r="131" spans="1:8">
      <c r="A131" s="15" t="s">
        <v>462</v>
      </c>
      <c r="B131" s="15">
        <v>42</v>
      </c>
      <c r="C131" s="15">
        <v>45</v>
      </c>
      <c r="D131" s="15">
        <v>3</v>
      </c>
      <c r="E131" s="46">
        <f>11*10^-5</f>
        <v>1.1E-4</v>
      </c>
      <c r="F131" s="53" t="s">
        <v>514</v>
      </c>
      <c r="G131" s="46" t="s">
        <v>480</v>
      </c>
      <c r="H131" s="27"/>
    </row>
    <row r="132" spans="1:8">
      <c r="A132" s="15" t="s">
        <v>462</v>
      </c>
      <c r="B132" s="15">
        <v>45</v>
      </c>
      <c r="C132" s="15">
        <v>48</v>
      </c>
      <c r="D132" s="15">
        <v>3</v>
      </c>
      <c r="E132" s="46">
        <f>42*10^-5</f>
        <v>4.2000000000000002E-4</v>
      </c>
      <c r="F132" s="53" t="s">
        <v>515</v>
      </c>
      <c r="G132" s="46" t="s">
        <v>480</v>
      </c>
      <c r="H132" s="27"/>
    </row>
    <row r="133" spans="1:8">
      <c r="A133" s="15" t="s">
        <v>462</v>
      </c>
      <c r="B133" s="15">
        <v>48</v>
      </c>
      <c r="C133" s="15">
        <v>51</v>
      </c>
      <c r="D133" s="15">
        <v>3</v>
      </c>
      <c r="E133" s="46">
        <f>16*10^-5</f>
        <v>1.6000000000000001E-4</v>
      </c>
      <c r="F133" s="53" t="s">
        <v>516</v>
      </c>
      <c r="G133" s="46" t="s">
        <v>480</v>
      </c>
      <c r="H133" s="27"/>
    </row>
    <row r="134" spans="1:8">
      <c r="A134" s="15" t="s">
        <v>462</v>
      </c>
      <c r="B134" s="15">
        <v>51</v>
      </c>
      <c r="C134" s="15">
        <v>54</v>
      </c>
      <c r="D134" s="15">
        <v>3</v>
      </c>
      <c r="E134" s="46">
        <f>55*10^-5</f>
        <v>5.5000000000000003E-4</v>
      </c>
      <c r="F134" s="53" t="s">
        <v>517</v>
      </c>
      <c r="G134" s="46" t="s">
        <v>480</v>
      </c>
      <c r="H134" s="27"/>
    </row>
    <row r="135" spans="1:8">
      <c r="A135" s="15" t="s">
        <v>462</v>
      </c>
      <c r="B135" s="15">
        <v>54</v>
      </c>
      <c r="C135" s="15">
        <v>57</v>
      </c>
      <c r="D135" s="15">
        <v>3</v>
      </c>
      <c r="E135" s="46">
        <f>24*10^-5</f>
        <v>2.4000000000000003E-4</v>
      </c>
      <c r="F135" s="53" t="s">
        <v>518</v>
      </c>
      <c r="G135" s="46" t="s">
        <v>480</v>
      </c>
      <c r="H135" s="27"/>
    </row>
    <row r="136" spans="1:8">
      <c r="A136" s="15" t="s">
        <v>462</v>
      </c>
      <c r="B136" s="15">
        <v>57</v>
      </c>
      <c r="C136" s="15">
        <v>60</v>
      </c>
      <c r="D136" s="15">
        <v>3</v>
      </c>
      <c r="E136" s="46">
        <f>20*10^-5</f>
        <v>2.0000000000000001E-4</v>
      </c>
      <c r="F136" s="53" t="s">
        <v>519</v>
      </c>
      <c r="G136" s="46" t="s">
        <v>480</v>
      </c>
      <c r="H136" s="27"/>
    </row>
    <row r="137" spans="1:8">
      <c r="A137" s="15" t="s">
        <v>462</v>
      </c>
      <c r="B137" s="15">
        <v>60</v>
      </c>
      <c r="C137" s="15">
        <v>61</v>
      </c>
      <c r="D137" s="15">
        <v>1</v>
      </c>
      <c r="E137" s="46">
        <f>30*10^-5</f>
        <v>3.0000000000000003E-4</v>
      </c>
      <c r="F137" s="16">
        <v>1089</v>
      </c>
      <c r="G137" s="46" t="s">
        <v>540</v>
      </c>
      <c r="H137" s="27"/>
    </row>
    <row r="138" spans="1:8">
      <c r="A138" s="15" t="s">
        <v>462</v>
      </c>
      <c r="B138" s="15">
        <v>61</v>
      </c>
      <c r="C138" s="15">
        <v>62</v>
      </c>
      <c r="D138" s="15">
        <v>1</v>
      </c>
      <c r="E138" s="46">
        <f>13*10^-5</f>
        <v>1.3000000000000002E-4</v>
      </c>
      <c r="F138" s="16">
        <v>1090</v>
      </c>
      <c r="G138" s="46" t="s">
        <v>540</v>
      </c>
      <c r="H138" s="27"/>
    </row>
    <row r="139" spans="1:8">
      <c r="A139" s="15" t="s">
        <v>462</v>
      </c>
      <c r="B139" s="15">
        <v>62</v>
      </c>
      <c r="C139" s="15">
        <v>63</v>
      </c>
      <c r="D139" s="15">
        <v>1</v>
      </c>
      <c r="E139" s="46">
        <f>30*10^-5</f>
        <v>3.0000000000000003E-4</v>
      </c>
      <c r="F139" s="16">
        <v>1091</v>
      </c>
      <c r="G139" s="46" t="s">
        <v>540</v>
      </c>
      <c r="H139" s="27"/>
    </row>
    <row r="140" spans="1:8">
      <c r="A140" s="15" t="s">
        <v>463</v>
      </c>
      <c r="B140" s="15">
        <v>0</v>
      </c>
      <c r="C140" s="15">
        <v>3</v>
      </c>
      <c r="D140" s="15">
        <v>3</v>
      </c>
      <c r="E140" s="46">
        <f>21*10^-5</f>
        <v>2.1000000000000001E-4</v>
      </c>
      <c r="F140" s="53" t="s">
        <v>520</v>
      </c>
      <c r="G140" s="46" t="s">
        <v>480</v>
      </c>
      <c r="H140" s="27"/>
    </row>
    <row r="141" spans="1:8">
      <c r="A141" s="15" t="s">
        <v>463</v>
      </c>
      <c r="B141" s="15">
        <v>3</v>
      </c>
      <c r="C141" s="15">
        <v>6</v>
      </c>
      <c r="D141" s="15">
        <v>3</v>
      </c>
      <c r="E141" s="46">
        <f>38*10^-5</f>
        <v>3.8000000000000002E-4</v>
      </c>
      <c r="F141" s="53" t="s">
        <v>521</v>
      </c>
      <c r="G141" s="46" t="s">
        <v>480</v>
      </c>
      <c r="H141" s="27"/>
    </row>
    <row r="142" spans="1:8">
      <c r="A142" s="15" t="s">
        <v>463</v>
      </c>
      <c r="B142" s="15">
        <v>6</v>
      </c>
      <c r="C142" s="15">
        <v>9</v>
      </c>
      <c r="D142" s="15">
        <v>3</v>
      </c>
      <c r="E142" s="46">
        <f>26*10^-5</f>
        <v>2.6000000000000003E-4</v>
      </c>
      <c r="F142" s="53" t="s">
        <v>522</v>
      </c>
      <c r="G142" s="46" t="s">
        <v>480</v>
      </c>
      <c r="H142" s="27"/>
    </row>
    <row r="143" spans="1:8">
      <c r="A143" s="15" t="s">
        <v>463</v>
      </c>
      <c r="B143" s="15">
        <v>9</v>
      </c>
      <c r="C143" s="15">
        <v>12</v>
      </c>
      <c r="D143" s="15">
        <v>3</v>
      </c>
      <c r="E143" s="46">
        <f>21*10^-5</f>
        <v>2.1000000000000001E-4</v>
      </c>
      <c r="F143" s="53" t="s">
        <v>523</v>
      </c>
      <c r="G143" s="46" t="s">
        <v>480</v>
      </c>
      <c r="H143" s="27"/>
    </row>
    <row r="144" spans="1:8">
      <c r="A144" s="15" t="s">
        <v>463</v>
      </c>
      <c r="B144" s="15">
        <v>12</v>
      </c>
      <c r="C144" s="15">
        <v>15</v>
      </c>
      <c r="D144" s="15">
        <v>3</v>
      </c>
      <c r="E144" s="46">
        <f>32*10^-5</f>
        <v>3.2000000000000003E-4</v>
      </c>
      <c r="F144" s="53" t="s">
        <v>524</v>
      </c>
      <c r="G144" s="46" t="s">
        <v>480</v>
      </c>
      <c r="H144" s="27"/>
    </row>
    <row r="145" spans="1:8">
      <c r="A145" s="15" t="s">
        <v>463</v>
      </c>
      <c r="B145" s="15">
        <v>15</v>
      </c>
      <c r="C145" s="15">
        <v>18</v>
      </c>
      <c r="D145" s="15">
        <v>3</v>
      </c>
      <c r="E145" s="46">
        <f>52*10^-5</f>
        <v>5.2000000000000006E-4</v>
      </c>
      <c r="F145" s="53" t="s">
        <v>525</v>
      </c>
      <c r="G145" s="46" t="s">
        <v>480</v>
      </c>
      <c r="H145" s="27"/>
    </row>
    <row r="146" spans="1:8">
      <c r="A146" s="15" t="s">
        <v>463</v>
      </c>
      <c r="B146" s="15">
        <v>18</v>
      </c>
      <c r="C146" s="15">
        <v>21</v>
      </c>
      <c r="D146" s="15">
        <v>3</v>
      </c>
      <c r="E146" s="46">
        <f>37*10^-5</f>
        <v>3.7000000000000005E-4</v>
      </c>
      <c r="F146" s="53" t="s">
        <v>526</v>
      </c>
      <c r="G146" s="46" t="s">
        <v>480</v>
      </c>
      <c r="H146" s="27"/>
    </row>
    <row r="147" spans="1:8">
      <c r="A147" s="15" t="s">
        <v>463</v>
      </c>
      <c r="B147" s="15">
        <v>21</v>
      </c>
      <c r="C147" s="15">
        <v>24</v>
      </c>
      <c r="D147" s="15">
        <v>3</v>
      </c>
      <c r="E147" s="46">
        <f>21*10^-5</f>
        <v>2.1000000000000001E-4</v>
      </c>
      <c r="F147" s="53" t="s">
        <v>527</v>
      </c>
      <c r="G147" s="46" t="s">
        <v>480</v>
      </c>
      <c r="H147" s="27"/>
    </row>
    <row r="148" spans="1:8">
      <c r="A148" s="15" t="s">
        <v>463</v>
      </c>
      <c r="B148" s="15">
        <v>24</v>
      </c>
      <c r="C148" s="15">
        <v>27</v>
      </c>
      <c r="D148" s="15">
        <v>3</v>
      </c>
      <c r="E148" s="46">
        <f>15*10^-5</f>
        <v>1.5000000000000001E-4</v>
      </c>
      <c r="F148" s="53" t="s">
        <v>528</v>
      </c>
      <c r="G148" s="46" t="s">
        <v>480</v>
      </c>
      <c r="H148" s="27"/>
    </row>
    <row r="149" spans="1:8">
      <c r="A149" s="15" t="s">
        <v>463</v>
      </c>
      <c r="B149" s="15">
        <v>27</v>
      </c>
      <c r="C149" s="15">
        <v>30</v>
      </c>
      <c r="D149" s="15">
        <v>3</v>
      </c>
      <c r="E149" s="46">
        <f>16*10^-5</f>
        <v>1.6000000000000001E-4</v>
      </c>
      <c r="F149" s="53" t="s">
        <v>529</v>
      </c>
      <c r="G149" s="46" t="s">
        <v>480</v>
      </c>
      <c r="H149" s="27"/>
    </row>
    <row r="150" spans="1:8">
      <c r="A150" s="15" t="s">
        <v>463</v>
      </c>
      <c r="B150" s="15">
        <v>30</v>
      </c>
      <c r="C150" s="15">
        <v>33</v>
      </c>
      <c r="D150" s="15">
        <v>3</v>
      </c>
      <c r="E150" s="46">
        <f>31*10^-5</f>
        <v>3.1E-4</v>
      </c>
      <c r="F150" s="53" t="s">
        <v>530</v>
      </c>
      <c r="G150" s="46" t="s">
        <v>480</v>
      </c>
      <c r="H150" s="27"/>
    </row>
    <row r="151" spans="1:8">
      <c r="A151" s="15" t="s">
        <v>463</v>
      </c>
      <c r="B151" s="15">
        <v>33</v>
      </c>
      <c r="C151" s="15">
        <v>36</v>
      </c>
      <c r="D151" s="15">
        <v>3</v>
      </c>
      <c r="E151" s="46">
        <f>20*10^-5</f>
        <v>2.0000000000000001E-4</v>
      </c>
      <c r="F151" s="53" t="s">
        <v>531</v>
      </c>
      <c r="G151" s="46" t="s">
        <v>480</v>
      </c>
      <c r="H151" s="27"/>
    </row>
    <row r="152" spans="1:8">
      <c r="A152" s="15" t="s">
        <v>463</v>
      </c>
      <c r="B152" s="15">
        <v>36</v>
      </c>
      <c r="C152" s="15">
        <v>39</v>
      </c>
      <c r="D152" s="15">
        <v>3</v>
      </c>
      <c r="E152" s="46">
        <f>20*10^-5</f>
        <v>2.0000000000000001E-4</v>
      </c>
      <c r="F152" s="53" t="s">
        <v>532</v>
      </c>
      <c r="G152" s="46" t="s">
        <v>480</v>
      </c>
      <c r="H152" s="27"/>
    </row>
    <row r="153" spans="1:8">
      <c r="A153" s="15" t="s">
        <v>463</v>
      </c>
      <c r="B153" s="15">
        <v>39</v>
      </c>
      <c r="C153" s="15">
        <v>42</v>
      </c>
      <c r="D153" s="15">
        <v>3</v>
      </c>
      <c r="E153" s="46">
        <f>40*10^-5</f>
        <v>4.0000000000000002E-4</v>
      </c>
      <c r="F153" s="53" t="s">
        <v>533</v>
      </c>
      <c r="G153" s="46" t="s">
        <v>480</v>
      </c>
      <c r="H153" s="27"/>
    </row>
    <row r="154" spans="1:8">
      <c r="A154" s="15" t="s">
        <v>463</v>
      </c>
      <c r="B154" s="15">
        <v>42</v>
      </c>
      <c r="C154" s="15">
        <v>45</v>
      </c>
      <c r="D154" s="15">
        <v>3</v>
      </c>
      <c r="E154" s="46">
        <f>40*10^-5</f>
        <v>4.0000000000000002E-4</v>
      </c>
      <c r="F154" s="53" t="s">
        <v>534</v>
      </c>
      <c r="G154" s="46" t="s">
        <v>480</v>
      </c>
      <c r="H154" s="27"/>
    </row>
    <row r="155" spans="1:8">
      <c r="A155" s="15" t="s">
        <v>463</v>
      </c>
      <c r="B155" s="15">
        <v>45</v>
      </c>
      <c r="C155" s="15">
        <v>48</v>
      </c>
      <c r="D155" s="15">
        <v>3</v>
      </c>
      <c r="E155" s="46">
        <f>60*10^-5</f>
        <v>6.0000000000000006E-4</v>
      </c>
      <c r="F155" s="53" t="s">
        <v>535</v>
      </c>
      <c r="G155" s="46" t="s">
        <v>480</v>
      </c>
      <c r="H155" s="27"/>
    </row>
    <row r="156" spans="1:8">
      <c r="A156" s="15" t="s">
        <v>463</v>
      </c>
      <c r="B156" s="15">
        <v>48</v>
      </c>
      <c r="C156" s="15">
        <v>51</v>
      </c>
      <c r="D156" s="15">
        <v>3</v>
      </c>
      <c r="E156" s="46">
        <f>45*10^-5</f>
        <v>4.5000000000000004E-4</v>
      </c>
      <c r="F156" s="53" t="s">
        <v>536</v>
      </c>
      <c r="G156" s="46" t="s">
        <v>480</v>
      </c>
      <c r="H156" s="27"/>
    </row>
    <row r="157" spans="1:8">
      <c r="A157" s="15" t="s">
        <v>463</v>
      </c>
      <c r="B157" s="15">
        <v>51</v>
      </c>
      <c r="C157" s="15">
        <v>54</v>
      </c>
      <c r="D157" s="15">
        <v>3</v>
      </c>
      <c r="E157" s="46">
        <f>97*10^-5</f>
        <v>9.7000000000000005E-4</v>
      </c>
      <c r="F157" s="53" t="s">
        <v>537</v>
      </c>
      <c r="G157" s="46" t="s">
        <v>480</v>
      </c>
      <c r="H157" s="27"/>
    </row>
    <row r="158" spans="1:8">
      <c r="A158" s="15" t="s">
        <v>463</v>
      </c>
      <c r="B158" s="15">
        <v>54</v>
      </c>
      <c r="C158" s="15">
        <v>57</v>
      </c>
      <c r="D158" s="15">
        <v>3</v>
      </c>
      <c r="E158" s="46">
        <f>93*10^-5</f>
        <v>9.3000000000000005E-4</v>
      </c>
      <c r="F158" s="53" t="s">
        <v>538</v>
      </c>
      <c r="G158" s="46" t="s">
        <v>480</v>
      </c>
      <c r="H158" s="27"/>
    </row>
    <row r="159" spans="1:8" ht="15.75" thickBot="1">
      <c r="A159" s="35" t="s">
        <v>463</v>
      </c>
      <c r="B159" s="35">
        <v>57</v>
      </c>
      <c r="C159" s="35">
        <v>58</v>
      </c>
      <c r="D159" s="35">
        <v>1</v>
      </c>
      <c r="E159" s="49">
        <f>72*10^-5</f>
        <v>7.2000000000000005E-4</v>
      </c>
      <c r="F159" s="20">
        <v>1150</v>
      </c>
      <c r="G159" s="46" t="s">
        <v>540</v>
      </c>
      <c r="H159" s="27"/>
    </row>
    <row r="160" spans="1:8">
      <c r="A160" s="11" t="s">
        <v>463</v>
      </c>
      <c r="B160" s="11">
        <v>58</v>
      </c>
      <c r="C160" s="11">
        <v>59</v>
      </c>
      <c r="D160" s="11">
        <v>1</v>
      </c>
      <c r="E160" s="47">
        <f>1839*10^-5</f>
        <v>1.839E-2</v>
      </c>
      <c r="F160" s="51">
        <v>1151</v>
      </c>
      <c r="G160" s="46" t="s">
        <v>540</v>
      </c>
      <c r="H160" s="27"/>
    </row>
    <row r="161" spans="1:8">
      <c r="A161" s="15" t="s">
        <v>463</v>
      </c>
      <c r="B161" s="15">
        <v>59</v>
      </c>
      <c r="C161" s="15">
        <v>60</v>
      </c>
      <c r="D161" s="15">
        <v>1</v>
      </c>
      <c r="E161" s="46">
        <f>2495*10^-5</f>
        <v>2.4950000000000003E-2</v>
      </c>
      <c r="F161" s="16">
        <v>1152</v>
      </c>
      <c r="G161" s="46" t="s">
        <v>540</v>
      </c>
      <c r="H161" s="27"/>
    </row>
    <row r="162" spans="1:8">
      <c r="A162" s="15" t="s">
        <v>463</v>
      </c>
      <c r="B162" s="15">
        <v>60</v>
      </c>
      <c r="C162" s="15">
        <v>61</v>
      </c>
      <c r="D162" s="15">
        <v>1</v>
      </c>
      <c r="E162" s="46">
        <f>1475*10^-5</f>
        <v>1.4750000000000001E-2</v>
      </c>
      <c r="F162" s="16">
        <v>1153</v>
      </c>
      <c r="G162" s="46" t="s">
        <v>540</v>
      </c>
      <c r="H162" s="27"/>
    </row>
    <row r="163" spans="1:8">
      <c r="A163" s="15" t="s">
        <v>463</v>
      </c>
      <c r="B163" s="15">
        <v>61</v>
      </c>
      <c r="C163" s="15">
        <v>62</v>
      </c>
      <c r="D163" s="15">
        <v>1</v>
      </c>
      <c r="E163" s="46">
        <f>1140*10^-5</f>
        <v>1.14E-2</v>
      </c>
      <c r="F163" s="16">
        <v>1154</v>
      </c>
      <c r="G163" s="46" t="s">
        <v>540</v>
      </c>
      <c r="H163" s="27"/>
    </row>
    <row r="164" spans="1:8">
      <c r="A164" s="15" t="s">
        <v>463</v>
      </c>
      <c r="B164" s="15">
        <v>62</v>
      </c>
      <c r="C164" s="15">
        <v>63</v>
      </c>
      <c r="D164" s="15">
        <v>1</v>
      </c>
      <c r="E164" s="46">
        <f>2540*10^-5</f>
        <v>2.5400000000000002E-2</v>
      </c>
      <c r="F164" s="16">
        <v>1155</v>
      </c>
      <c r="G164" s="46" t="s">
        <v>540</v>
      </c>
      <c r="H164" s="27"/>
    </row>
    <row r="165" spans="1:8">
      <c r="A165" s="15" t="s">
        <v>463</v>
      </c>
      <c r="B165" s="15">
        <v>63</v>
      </c>
      <c r="C165" s="15">
        <v>64</v>
      </c>
      <c r="D165" s="15">
        <v>1</v>
      </c>
      <c r="E165" s="46">
        <f>4720*10^-5</f>
        <v>4.7200000000000006E-2</v>
      </c>
      <c r="F165" s="16">
        <v>1156</v>
      </c>
      <c r="G165" s="46" t="s">
        <v>540</v>
      </c>
      <c r="H165" s="27"/>
    </row>
    <row r="166" spans="1:8">
      <c r="A166" s="15" t="s">
        <v>463</v>
      </c>
      <c r="B166" s="15">
        <v>64</v>
      </c>
      <c r="C166" s="15">
        <v>65</v>
      </c>
      <c r="D166" s="15">
        <v>1</v>
      </c>
      <c r="E166" s="46">
        <f>500*10^-5</f>
        <v>5.0000000000000001E-3</v>
      </c>
      <c r="F166" s="16">
        <v>1157</v>
      </c>
      <c r="G166" s="46" t="s">
        <v>540</v>
      </c>
      <c r="H166" s="27"/>
    </row>
    <row r="167" spans="1:8">
      <c r="A167" s="15" t="s">
        <v>463</v>
      </c>
      <c r="B167" s="15">
        <v>65</v>
      </c>
      <c r="C167" s="15">
        <v>66</v>
      </c>
      <c r="D167" s="15">
        <v>1</v>
      </c>
      <c r="E167" s="46">
        <f>120*10^-5</f>
        <v>1.2000000000000001E-3</v>
      </c>
      <c r="F167" s="16">
        <v>1158</v>
      </c>
      <c r="G167" s="46" t="s">
        <v>540</v>
      </c>
      <c r="H167" s="27"/>
    </row>
    <row r="168" spans="1:8">
      <c r="A168" s="15" t="s">
        <v>463</v>
      </c>
      <c r="B168" s="15">
        <v>66</v>
      </c>
      <c r="C168" s="15">
        <v>67</v>
      </c>
      <c r="D168" s="15">
        <v>1</v>
      </c>
      <c r="E168" s="46">
        <f>245*10^-5</f>
        <v>2.4500000000000004E-3</v>
      </c>
      <c r="F168" s="16">
        <v>1159</v>
      </c>
      <c r="G168" s="46" t="s">
        <v>540</v>
      </c>
      <c r="H168" s="27"/>
    </row>
    <row r="169" spans="1:8">
      <c r="A169" s="15" t="s">
        <v>463</v>
      </c>
      <c r="B169" s="15">
        <v>67</v>
      </c>
      <c r="C169" s="15">
        <v>68</v>
      </c>
      <c r="D169" s="15">
        <v>1</v>
      </c>
      <c r="E169" s="46">
        <f>6190*10^-5</f>
        <v>6.1900000000000004E-2</v>
      </c>
      <c r="F169" s="16">
        <v>1160</v>
      </c>
      <c r="G169" s="46" t="s">
        <v>540</v>
      </c>
      <c r="H169" s="27"/>
    </row>
    <row r="170" spans="1:8">
      <c r="A170" s="15" t="s">
        <v>463</v>
      </c>
      <c r="B170" s="15">
        <v>68</v>
      </c>
      <c r="C170" s="15">
        <v>69</v>
      </c>
      <c r="D170" s="15">
        <v>1</v>
      </c>
      <c r="E170" s="46">
        <f>3960*10^-5</f>
        <v>3.9600000000000003E-2</v>
      </c>
      <c r="F170" s="16">
        <v>1161</v>
      </c>
      <c r="G170" s="46" t="s">
        <v>540</v>
      </c>
      <c r="H170" s="27"/>
    </row>
    <row r="171" spans="1:8">
      <c r="A171" s="15" t="s">
        <v>463</v>
      </c>
      <c r="B171" s="15">
        <v>69</v>
      </c>
      <c r="C171" s="15">
        <v>70</v>
      </c>
      <c r="D171" s="15">
        <v>1</v>
      </c>
      <c r="E171" s="46">
        <f>700*10^-5</f>
        <v>7.0000000000000001E-3</v>
      </c>
      <c r="F171" s="16">
        <v>1162</v>
      </c>
      <c r="G171" s="46" t="s">
        <v>540</v>
      </c>
      <c r="H171" s="27"/>
    </row>
    <row r="172" spans="1:8">
      <c r="A172" s="15" t="s">
        <v>463</v>
      </c>
      <c r="B172" s="15">
        <v>70</v>
      </c>
      <c r="C172" s="15">
        <v>71</v>
      </c>
      <c r="D172" s="15">
        <v>1</v>
      </c>
      <c r="E172" s="46">
        <f>480*10^-5</f>
        <v>4.8000000000000004E-3</v>
      </c>
      <c r="F172" s="16">
        <v>1163</v>
      </c>
      <c r="G172" s="46" t="s">
        <v>540</v>
      </c>
      <c r="H172" s="27"/>
    </row>
    <row r="173" spans="1:8">
      <c r="A173" s="15" t="s">
        <v>463</v>
      </c>
      <c r="B173" s="15">
        <v>71</v>
      </c>
      <c r="C173" s="15">
        <v>72</v>
      </c>
      <c r="D173" s="15">
        <v>1</v>
      </c>
      <c r="E173" s="46">
        <f>236*10^-5</f>
        <v>2.3600000000000001E-3</v>
      </c>
      <c r="F173" s="16">
        <v>1164</v>
      </c>
      <c r="G173" s="46" t="s">
        <v>540</v>
      </c>
      <c r="H173" s="27"/>
    </row>
    <row r="174" spans="1:8">
      <c r="A174" s="15" t="s">
        <v>463</v>
      </c>
      <c r="B174" s="15">
        <v>72</v>
      </c>
      <c r="C174" s="15">
        <v>73</v>
      </c>
      <c r="D174" s="15">
        <v>1</v>
      </c>
      <c r="E174" s="46">
        <f>1260*10^-5</f>
        <v>1.2600000000000002E-2</v>
      </c>
      <c r="F174" s="16">
        <v>1165</v>
      </c>
      <c r="G174" s="46" t="s">
        <v>540</v>
      </c>
      <c r="H174" s="27"/>
    </row>
    <row r="175" spans="1:8">
      <c r="A175" s="15" t="s">
        <v>463</v>
      </c>
      <c r="B175" s="15">
        <v>73</v>
      </c>
      <c r="C175" s="15">
        <v>74</v>
      </c>
      <c r="D175" s="15">
        <v>1</v>
      </c>
      <c r="E175" s="46">
        <f>3200*10^-5</f>
        <v>3.2000000000000001E-2</v>
      </c>
      <c r="F175" s="16">
        <v>1166</v>
      </c>
      <c r="G175" s="46" t="s">
        <v>540</v>
      </c>
      <c r="H175" s="27"/>
    </row>
    <row r="176" spans="1:8">
      <c r="A176" s="15" t="s">
        <v>463</v>
      </c>
      <c r="B176" s="15">
        <v>74</v>
      </c>
      <c r="C176" s="15">
        <v>75</v>
      </c>
      <c r="D176" s="15">
        <v>1</v>
      </c>
      <c r="E176" s="46">
        <f>8830*10^-5</f>
        <v>8.8300000000000003E-2</v>
      </c>
      <c r="F176" s="16">
        <v>1167</v>
      </c>
      <c r="G176" s="46" t="s">
        <v>540</v>
      </c>
      <c r="H176" s="27"/>
    </row>
    <row r="177" spans="1:8">
      <c r="A177" s="15" t="s">
        <v>463</v>
      </c>
      <c r="B177" s="15">
        <v>75</v>
      </c>
      <c r="C177" s="15">
        <v>76</v>
      </c>
      <c r="D177" s="15">
        <v>1</v>
      </c>
      <c r="E177" s="46">
        <f>910*10^-5</f>
        <v>9.1000000000000004E-3</v>
      </c>
      <c r="F177" s="16">
        <v>1168</v>
      </c>
      <c r="G177" s="46" t="s">
        <v>540</v>
      </c>
      <c r="H177" s="27"/>
    </row>
    <row r="178" spans="1:8">
      <c r="A178" s="15" t="s">
        <v>463</v>
      </c>
      <c r="B178" s="15">
        <v>76</v>
      </c>
      <c r="C178" s="15">
        <v>77</v>
      </c>
      <c r="D178" s="15">
        <v>1</v>
      </c>
      <c r="E178" s="46">
        <f>913*10^-5</f>
        <v>9.130000000000001E-3</v>
      </c>
      <c r="F178" s="16">
        <v>1169</v>
      </c>
      <c r="G178" s="46" t="s">
        <v>540</v>
      </c>
      <c r="H178" s="27"/>
    </row>
    <row r="179" spans="1:8">
      <c r="A179" s="15" t="s">
        <v>463</v>
      </c>
      <c r="B179" s="15">
        <v>77</v>
      </c>
      <c r="C179" s="15">
        <v>78</v>
      </c>
      <c r="D179" s="15">
        <v>1</v>
      </c>
      <c r="E179" s="46">
        <f>406*10^-5</f>
        <v>4.0600000000000002E-3</v>
      </c>
      <c r="F179" s="16">
        <v>1170</v>
      </c>
      <c r="G179" s="46" t="s">
        <v>540</v>
      </c>
      <c r="H179" s="27"/>
    </row>
    <row r="180" spans="1:8">
      <c r="A180" s="15" t="s">
        <v>463</v>
      </c>
      <c r="B180" s="15">
        <v>78</v>
      </c>
      <c r="C180" s="15">
        <v>79</v>
      </c>
      <c r="D180" s="15">
        <v>1</v>
      </c>
      <c r="E180" s="46">
        <f>360*10^-5</f>
        <v>3.6000000000000003E-3</v>
      </c>
      <c r="F180" s="16">
        <v>1171</v>
      </c>
      <c r="G180" s="46" t="s">
        <v>540</v>
      </c>
      <c r="H180" s="27"/>
    </row>
    <row r="181" spans="1:8">
      <c r="A181" s="15" t="s">
        <v>463</v>
      </c>
      <c r="B181" s="15">
        <v>79</v>
      </c>
      <c r="C181" s="15">
        <v>80</v>
      </c>
      <c r="D181" s="15">
        <v>1</v>
      </c>
      <c r="E181" s="46">
        <f>575*10^-5</f>
        <v>5.7500000000000008E-3</v>
      </c>
      <c r="F181" s="16">
        <v>1172</v>
      </c>
      <c r="G181" s="46" t="s">
        <v>540</v>
      </c>
      <c r="H181" s="27"/>
    </row>
    <row r="182" spans="1:8">
      <c r="A182" s="15" t="s">
        <v>463</v>
      </c>
      <c r="B182" s="15">
        <v>80</v>
      </c>
      <c r="C182" s="15">
        <v>81</v>
      </c>
      <c r="D182" s="15">
        <v>1</v>
      </c>
      <c r="E182" s="46">
        <f>290*10^-5</f>
        <v>2.9000000000000002E-3</v>
      </c>
      <c r="F182" s="16">
        <v>1173</v>
      </c>
      <c r="G182" s="46" t="s">
        <v>540</v>
      </c>
      <c r="H182" s="27"/>
    </row>
    <row r="183" spans="1:8">
      <c r="A183" s="15" t="s">
        <v>463</v>
      </c>
      <c r="B183" s="15">
        <v>81</v>
      </c>
      <c r="C183" s="15">
        <v>82</v>
      </c>
      <c r="D183" s="15">
        <v>1</v>
      </c>
      <c r="E183" s="46">
        <f>245*10^-5</f>
        <v>2.4500000000000004E-3</v>
      </c>
      <c r="F183" s="16">
        <v>1174</v>
      </c>
      <c r="G183" s="46" t="s">
        <v>540</v>
      </c>
      <c r="H183" s="27"/>
    </row>
    <row r="184" spans="1:8">
      <c r="A184" s="15" t="s">
        <v>463</v>
      </c>
      <c r="B184" s="15">
        <v>82</v>
      </c>
      <c r="C184" s="15">
        <v>83</v>
      </c>
      <c r="D184" s="15">
        <v>1</v>
      </c>
      <c r="E184" s="46">
        <f>55*10^-5</f>
        <v>5.5000000000000003E-4</v>
      </c>
      <c r="F184" s="16">
        <v>1175</v>
      </c>
      <c r="G184" s="46" t="s">
        <v>540</v>
      </c>
      <c r="H184" s="27"/>
    </row>
    <row r="185" spans="1:8">
      <c r="A185" s="15" t="s">
        <v>463</v>
      </c>
      <c r="B185" s="15">
        <v>83</v>
      </c>
      <c r="C185" s="15">
        <v>84</v>
      </c>
      <c r="D185" s="15">
        <v>1</v>
      </c>
      <c r="E185" s="46">
        <f>60*10^-5</f>
        <v>6.0000000000000006E-4</v>
      </c>
      <c r="F185" s="16">
        <v>1176</v>
      </c>
      <c r="G185" s="46" t="s">
        <v>540</v>
      </c>
      <c r="H185" s="27"/>
    </row>
    <row r="186" spans="1:8">
      <c r="A186" s="15" t="s">
        <v>463</v>
      </c>
      <c r="B186" s="15">
        <v>84</v>
      </c>
      <c r="C186" s="15">
        <v>85</v>
      </c>
      <c r="D186" s="15">
        <v>1</v>
      </c>
      <c r="E186" s="46">
        <f>125*10^-5</f>
        <v>1.25E-3</v>
      </c>
      <c r="F186" s="16">
        <v>1177</v>
      </c>
      <c r="G186" s="46" t="s">
        <v>540</v>
      </c>
      <c r="H186" s="27"/>
    </row>
    <row r="187" spans="1:8">
      <c r="A187" s="15" t="s">
        <v>463</v>
      </c>
      <c r="B187" s="15">
        <v>85</v>
      </c>
      <c r="C187" s="15">
        <v>86</v>
      </c>
      <c r="D187" s="15">
        <v>1</v>
      </c>
      <c r="E187" s="46">
        <f>5*10^-5</f>
        <v>5.0000000000000002E-5</v>
      </c>
      <c r="F187" s="16">
        <v>1178</v>
      </c>
      <c r="G187" s="46" t="s">
        <v>540</v>
      </c>
      <c r="H187" s="27"/>
    </row>
    <row r="188" spans="1:8">
      <c r="A188" s="15" t="s">
        <v>463</v>
      </c>
      <c r="B188" s="15">
        <v>86</v>
      </c>
      <c r="C188" s="15">
        <v>87</v>
      </c>
      <c r="D188" s="15">
        <v>1</v>
      </c>
      <c r="E188" s="46">
        <f>20*10^-5</f>
        <v>2.0000000000000001E-4</v>
      </c>
      <c r="F188" s="16">
        <v>1179</v>
      </c>
      <c r="G188" s="46" t="s">
        <v>540</v>
      </c>
      <c r="H188" s="27"/>
    </row>
    <row r="189" spans="1:8">
      <c r="A189" s="15" t="s">
        <v>463</v>
      </c>
      <c r="B189" s="15">
        <v>87</v>
      </c>
      <c r="C189" s="15">
        <v>90</v>
      </c>
      <c r="D189" s="15">
        <v>3</v>
      </c>
      <c r="E189" s="46">
        <f>6*10^-5</f>
        <v>6.0000000000000008E-5</v>
      </c>
      <c r="F189" s="53" t="s">
        <v>539</v>
      </c>
      <c r="G189" s="46" t="s">
        <v>480</v>
      </c>
      <c r="H189" s="27"/>
    </row>
    <row r="190" spans="1:8">
      <c r="A190" s="15" t="s">
        <v>464</v>
      </c>
      <c r="B190" s="15">
        <v>0</v>
      </c>
      <c r="C190" s="15">
        <v>3</v>
      </c>
      <c r="D190" s="15">
        <v>3</v>
      </c>
      <c r="E190" s="46">
        <f>2*10^-5</f>
        <v>2.0000000000000002E-5</v>
      </c>
      <c r="F190" s="53" t="s">
        <v>543</v>
      </c>
      <c r="G190" s="46" t="s">
        <v>480</v>
      </c>
      <c r="H190" s="27"/>
    </row>
    <row r="191" spans="1:8">
      <c r="A191" s="15" t="s">
        <v>464</v>
      </c>
      <c r="B191" s="15">
        <v>3</v>
      </c>
      <c r="C191" s="15">
        <v>6</v>
      </c>
      <c r="D191" s="15">
        <v>3</v>
      </c>
      <c r="E191" s="46">
        <f>3*10^-5</f>
        <v>3.0000000000000004E-5</v>
      </c>
      <c r="F191" s="53" t="s">
        <v>544</v>
      </c>
      <c r="G191" s="46" t="s">
        <v>480</v>
      </c>
      <c r="H191" s="27"/>
    </row>
    <row r="192" spans="1:8">
      <c r="A192" s="15" t="s">
        <v>464</v>
      </c>
      <c r="B192" s="15">
        <v>6</v>
      </c>
      <c r="C192" s="15">
        <v>9</v>
      </c>
      <c r="D192" s="15">
        <v>3</v>
      </c>
      <c r="E192" s="46">
        <f>19*10^-5</f>
        <v>1.9000000000000001E-4</v>
      </c>
      <c r="F192" s="53" t="s">
        <v>545</v>
      </c>
      <c r="G192" s="46" t="s">
        <v>480</v>
      </c>
      <c r="H192" s="27"/>
    </row>
    <row r="193" spans="1:8">
      <c r="A193" s="15" t="s">
        <v>464</v>
      </c>
      <c r="B193" s="15">
        <v>9</v>
      </c>
      <c r="C193" s="15">
        <v>12</v>
      </c>
      <c r="D193" s="15">
        <v>3</v>
      </c>
      <c r="E193" s="46">
        <f>14*10^-5</f>
        <v>1.4000000000000001E-4</v>
      </c>
      <c r="F193" s="53" t="s">
        <v>546</v>
      </c>
      <c r="G193" s="46" t="s">
        <v>480</v>
      </c>
      <c r="H193" s="27"/>
    </row>
    <row r="194" spans="1:8">
      <c r="A194" s="15" t="s">
        <v>464</v>
      </c>
      <c r="B194" s="15">
        <v>12</v>
      </c>
      <c r="C194" s="15">
        <v>15</v>
      </c>
      <c r="D194" s="15">
        <v>3</v>
      </c>
      <c r="E194" s="46">
        <f>17*10^-5</f>
        <v>1.7000000000000001E-4</v>
      </c>
      <c r="F194" s="53" t="s">
        <v>547</v>
      </c>
      <c r="G194" s="46" t="s">
        <v>480</v>
      </c>
      <c r="H194" s="27"/>
    </row>
    <row r="195" spans="1:8">
      <c r="A195" s="15" t="s">
        <v>464</v>
      </c>
      <c r="B195" s="15">
        <v>15</v>
      </c>
      <c r="C195" s="15">
        <v>18</v>
      </c>
      <c r="D195" s="15">
        <v>3</v>
      </c>
      <c r="E195" s="46">
        <f>23*10^-5</f>
        <v>2.3000000000000001E-4</v>
      </c>
      <c r="F195" s="53" t="s">
        <v>548</v>
      </c>
      <c r="G195" s="46" t="s">
        <v>480</v>
      </c>
      <c r="H195" s="27"/>
    </row>
    <row r="196" spans="1:8">
      <c r="A196" s="15" t="s">
        <v>464</v>
      </c>
      <c r="B196" s="15">
        <v>18</v>
      </c>
      <c r="C196" s="15">
        <v>21</v>
      </c>
      <c r="D196" s="15">
        <v>3</v>
      </c>
      <c r="E196" s="46">
        <f>39*10^-5</f>
        <v>3.9000000000000005E-4</v>
      </c>
      <c r="F196" s="53" t="s">
        <v>549</v>
      </c>
      <c r="G196" s="46" t="s">
        <v>480</v>
      </c>
      <c r="H196" s="27"/>
    </row>
    <row r="197" spans="1:8">
      <c r="A197" s="15" t="s">
        <v>464</v>
      </c>
      <c r="B197" s="15">
        <v>21</v>
      </c>
      <c r="C197" s="15">
        <v>24</v>
      </c>
      <c r="D197" s="15">
        <v>3</v>
      </c>
      <c r="E197" s="46">
        <f>32*10^-5</f>
        <v>3.2000000000000003E-4</v>
      </c>
      <c r="F197" s="53" t="s">
        <v>550</v>
      </c>
      <c r="G197" s="46" t="s">
        <v>480</v>
      </c>
      <c r="H197" s="27"/>
    </row>
    <row r="198" spans="1:8">
      <c r="A198" s="15" t="s">
        <v>464</v>
      </c>
      <c r="B198" s="15">
        <v>24</v>
      </c>
      <c r="C198" s="15">
        <v>27</v>
      </c>
      <c r="D198" s="15">
        <v>3</v>
      </c>
      <c r="E198" s="46">
        <f>31*10^-5</f>
        <v>3.1E-4</v>
      </c>
      <c r="F198" s="53" t="s">
        <v>551</v>
      </c>
      <c r="G198" s="46" t="s">
        <v>480</v>
      </c>
      <c r="H198" s="27"/>
    </row>
    <row r="199" spans="1:8">
      <c r="A199" s="15" t="s">
        <v>464</v>
      </c>
      <c r="B199" s="15">
        <v>27</v>
      </c>
      <c r="C199" s="15">
        <v>30</v>
      </c>
      <c r="D199" s="15">
        <v>3</v>
      </c>
      <c r="E199" s="46">
        <f>31*10^-5</f>
        <v>3.1E-4</v>
      </c>
      <c r="F199" s="53" t="s">
        <v>552</v>
      </c>
      <c r="G199" s="46" t="s">
        <v>480</v>
      </c>
      <c r="H199" s="27"/>
    </row>
    <row r="200" spans="1:8">
      <c r="A200" s="15" t="s">
        <v>464</v>
      </c>
      <c r="B200" s="15">
        <v>30</v>
      </c>
      <c r="C200" s="15">
        <v>33</v>
      </c>
      <c r="D200" s="15">
        <v>3</v>
      </c>
      <c r="E200" s="46">
        <f>24*10^-5</f>
        <v>2.4000000000000003E-4</v>
      </c>
      <c r="F200" s="53" t="s">
        <v>553</v>
      </c>
      <c r="G200" s="46" t="s">
        <v>480</v>
      </c>
      <c r="H200" s="27"/>
    </row>
    <row r="201" spans="1:8">
      <c r="A201" s="15" t="s">
        <v>464</v>
      </c>
      <c r="B201" s="15">
        <v>33</v>
      </c>
      <c r="C201" s="15">
        <v>36</v>
      </c>
      <c r="D201" s="15">
        <v>3</v>
      </c>
      <c r="E201" s="46">
        <f>21*10^-5</f>
        <v>2.1000000000000001E-4</v>
      </c>
      <c r="F201" s="53" t="s">
        <v>554</v>
      </c>
      <c r="G201" s="46" t="s">
        <v>480</v>
      </c>
      <c r="H201" s="27"/>
    </row>
    <row r="202" spans="1:8">
      <c r="A202" s="15" t="s">
        <v>464</v>
      </c>
      <c r="B202" s="15">
        <v>36</v>
      </c>
      <c r="C202" s="15">
        <v>39</v>
      </c>
      <c r="D202" s="15">
        <v>3</v>
      </c>
      <c r="E202" s="46">
        <f>25*10^-5</f>
        <v>2.5000000000000001E-4</v>
      </c>
      <c r="F202" s="53" t="s">
        <v>555</v>
      </c>
      <c r="G202" s="46" t="s">
        <v>480</v>
      </c>
      <c r="H202" s="27"/>
    </row>
    <row r="203" spans="1:8">
      <c r="A203" s="15" t="s">
        <v>464</v>
      </c>
      <c r="B203" s="15">
        <v>39</v>
      </c>
      <c r="C203" s="15">
        <v>42</v>
      </c>
      <c r="D203" s="15">
        <v>3</v>
      </c>
      <c r="E203" s="46">
        <f>39*10^-5</f>
        <v>3.9000000000000005E-4</v>
      </c>
      <c r="F203" s="53" t="s">
        <v>556</v>
      </c>
      <c r="G203" s="46" t="s">
        <v>480</v>
      </c>
      <c r="H203" s="27"/>
    </row>
    <row r="204" spans="1:8">
      <c r="A204" s="15" t="s">
        <v>464</v>
      </c>
      <c r="B204" s="15">
        <v>42</v>
      </c>
      <c r="C204" s="15">
        <v>45</v>
      </c>
      <c r="D204" s="15">
        <v>3</v>
      </c>
      <c r="E204" s="46">
        <f>87*10^-5</f>
        <v>8.7000000000000011E-4</v>
      </c>
      <c r="F204" s="53" t="s">
        <v>557</v>
      </c>
      <c r="G204" s="46" t="s">
        <v>480</v>
      </c>
      <c r="H204" s="27"/>
    </row>
    <row r="205" spans="1:8">
      <c r="A205" s="15" t="s">
        <v>464</v>
      </c>
      <c r="B205" s="15">
        <v>45</v>
      </c>
      <c r="C205" s="15">
        <v>48</v>
      </c>
      <c r="D205" s="15">
        <v>3</v>
      </c>
      <c r="E205" s="46">
        <f>54*10^-5</f>
        <v>5.4000000000000001E-4</v>
      </c>
      <c r="F205" s="53" t="s">
        <v>558</v>
      </c>
      <c r="G205" s="46" t="s">
        <v>480</v>
      </c>
      <c r="H205" s="27"/>
    </row>
    <row r="206" spans="1:8">
      <c r="A206" s="15" t="s">
        <v>464</v>
      </c>
      <c r="B206" s="15">
        <v>48</v>
      </c>
      <c r="C206" s="15">
        <v>51</v>
      </c>
      <c r="D206" s="15">
        <v>3</v>
      </c>
      <c r="E206" s="46">
        <f>46*10^-5</f>
        <v>4.6000000000000001E-4</v>
      </c>
      <c r="F206" s="107" t="s">
        <v>559</v>
      </c>
      <c r="G206" s="46" t="s">
        <v>480</v>
      </c>
      <c r="H206" s="27"/>
    </row>
    <row r="207" spans="1:8">
      <c r="A207" s="15" t="s">
        <v>464</v>
      </c>
      <c r="B207" s="15">
        <v>51</v>
      </c>
      <c r="C207" s="15">
        <v>54</v>
      </c>
      <c r="D207" s="15">
        <v>3</v>
      </c>
      <c r="E207" s="46">
        <f>49*10^-5</f>
        <v>4.9000000000000009E-4</v>
      </c>
      <c r="F207" s="107" t="s">
        <v>560</v>
      </c>
      <c r="G207" s="46" t="s">
        <v>480</v>
      </c>
      <c r="H207" s="27"/>
    </row>
    <row r="208" spans="1:8">
      <c r="A208" s="15" t="s">
        <v>464</v>
      </c>
      <c r="B208" s="15">
        <v>54</v>
      </c>
      <c r="C208" s="15">
        <v>57</v>
      </c>
      <c r="D208" s="15">
        <v>3</v>
      </c>
      <c r="E208" s="46">
        <f>43*10^-5</f>
        <v>4.3000000000000004E-4</v>
      </c>
      <c r="F208" s="107" t="s">
        <v>561</v>
      </c>
      <c r="G208" s="46" t="s">
        <v>480</v>
      </c>
      <c r="H208" s="27"/>
    </row>
    <row r="209" spans="1:8">
      <c r="A209" s="15" t="s">
        <v>464</v>
      </c>
      <c r="B209" s="15">
        <v>57</v>
      </c>
      <c r="C209" s="15">
        <v>60</v>
      </c>
      <c r="D209" s="15">
        <v>3</v>
      </c>
      <c r="E209" s="46">
        <f>30*10^-5</f>
        <v>3.0000000000000003E-4</v>
      </c>
      <c r="F209" s="107" t="s">
        <v>562</v>
      </c>
      <c r="G209" s="46" t="s">
        <v>480</v>
      </c>
      <c r="H209" s="27"/>
    </row>
    <row r="210" spans="1:8">
      <c r="A210" s="15" t="s">
        <v>464</v>
      </c>
      <c r="B210" s="15">
        <v>60</v>
      </c>
      <c r="C210" s="15">
        <v>63</v>
      </c>
      <c r="D210" s="15">
        <v>3</v>
      </c>
      <c r="E210" s="46">
        <f>40*10^-5</f>
        <v>4.0000000000000002E-4</v>
      </c>
      <c r="F210" s="107" t="s">
        <v>563</v>
      </c>
      <c r="G210" s="46" t="s">
        <v>480</v>
      </c>
      <c r="H210" s="27"/>
    </row>
    <row r="211" spans="1:8">
      <c r="A211" s="15" t="s">
        <v>464</v>
      </c>
      <c r="B211" s="15">
        <v>63</v>
      </c>
      <c r="C211" s="15">
        <v>66</v>
      </c>
      <c r="D211" s="15">
        <v>3</v>
      </c>
      <c r="E211" s="46">
        <f>30*10^-5</f>
        <v>3.0000000000000003E-4</v>
      </c>
      <c r="F211" s="107" t="s">
        <v>564</v>
      </c>
      <c r="G211" s="46" t="s">
        <v>480</v>
      </c>
      <c r="H211" s="27"/>
    </row>
    <row r="212" spans="1:8">
      <c r="A212" s="15" t="s">
        <v>464</v>
      </c>
      <c r="B212" s="15">
        <v>66</v>
      </c>
      <c r="C212" s="15">
        <v>69</v>
      </c>
      <c r="D212" s="15">
        <v>3</v>
      </c>
      <c r="E212" s="46">
        <f>33*10^-5</f>
        <v>3.3000000000000005E-4</v>
      </c>
      <c r="F212" s="107" t="s">
        <v>565</v>
      </c>
      <c r="G212" s="46" t="s">
        <v>480</v>
      </c>
      <c r="H212" s="27"/>
    </row>
    <row r="213" spans="1:8">
      <c r="A213" s="15" t="s">
        <v>464</v>
      </c>
      <c r="B213" s="15">
        <v>69</v>
      </c>
      <c r="C213" s="15">
        <v>72</v>
      </c>
      <c r="D213" s="15">
        <v>3</v>
      </c>
      <c r="E213" s="46">
        <f>22*10^-5</f>
        <v>2.2000000000000001E-4</v>
      </c>
      <c r="F213" s="107" t="s">
        <v>566</v>
      </c>
      <c r="G213" s="46" t="s">
        <v>480</v>
      </c>
      <c r="H213" s="27"/>
    </row>
    <row r="214" spans="1:8">
      <c r="A214" s="15" t="s">
        <v>464</v>
      </c>
      <c r="B214" s="15">
        <v>72</v>
      </c>
      <c r="C214" s="15">
        <v>75</v>
      </c>
      <c r="D214" s="15">
        <v>3</v>
      </c>
      <c r="E214" s="46">
        <f>31*10^-5</f>
        <v>3.1E-4</v>
      </c>
      <c r="F214" s="107" t="s">
        <v>567</v>
      </c>
      <c r="G214" s="46" t="s">
        <v>480</v>
      </c>
      <c r="H214" s="27"/>
    </row>
    <row r="215" spans="1:8">
      <c r="A215" s="15" t="s">
        <v>464</v>
      </c>
      <c r="B215" s="15">
        <v>75</v>
      </c>
      <c r="C215" s="15">
        <v>78</v>
      </c>
      <c r="D215" s="15">
        <v>3</v>
      </c>
      <c r="E215" s="46">
        <f>25*10^-5</f>
        <v>2.5000000000000001E-4</v>
      </c>
      <c r="F215" s="107" t="s">
        <v>568</v>
      </c>
      <c r="G215" s="46" t="s">
        <v>480</v>
      </c>
      <c r="H215" s="27"/>
    </row>
    <row r="216" spans="1:8">
      <c r="A216" s="15" t="s">
        <v>464</v>
      </c>
      <c r="B216" s="15">
        <v>78</v>
      </c>
      <c r="C216" s="15">
        <v>79</v>
      </c>
      <c r="D216" s="15">
        <v>1</v>
      </c>
      <c r="E216" s="46">
        <f>21*10^-5</f>
        <v>2.1000000000000001E-4</v>
      </c>
      <c r="F216" s="16">
        <v>3749</v>
      </c>
      <c r="G216" s="15" t="s">
        <v>540</v>
      </c>
      <c r="H216" s="27"/>
    </row>
    <row r="217" spans="1:8">
      <c r="A217" s="15" t="s">
        <v>464</v>
      </c>
      <c r="B217" s="15">
        <v>79</v>
      </c>
      <c r="C217" s="15">
        <v>80</v>
      </c>
      <c r="D217" s="15">
        <v>1</v>
      </c>
      <c r="E217" s="46">
        <f>190*10^-5</f>
        <v>1.9000000000000002E-3</v>
      </c>
      <c r="F217" s="16">
        <v>3750</v>
      </c>
      <c r="G217" s="15" t="s">
        <v>540</v>
      </c>
      <c r="H217" s="27"/>
    </row>
    <row r="218" spans="1:8">
      <c r="A218" s="15" t="s">
        <v>464</v>
      </c>
      <c r="B218" s="15">
        <v>80</v>
      </c>
      <c r="C218" s="15">
        <v>81</v>
      </c>
      <c r="D218" s="15">
        <v>1</v>
      </c>
      <c r="E218" s="46">
        <f>845*10^-5</f>
        <v>8.4500000000000009E-3</v>
      </c>
      <c r="F218" s="16">
        <v>3751</v>
      </c>
      <c r="G218" s="15" t="s">
        <v>540</v>
      </c>
      <c r="H218" s="27"/>
    </row>
    <row r="219" spans="1:8">
      <c r="A219" s="15" t="s">
        <v>464</v>
      </c>
      <c r="B219" s="15">
        <v>81</v>
      </c>
      <c r="C219" s="15">
        <v>82</v>
      </c>
      <c r="D219" s="15">
        <v>1</v>
      </c>
      <c r="E219" s="46">
        <f>413*10^-5</f>
        <v>4.13E-3</v>
      </c>
      <c r="F219" s="16">
        <v>3752</v>
      </c>
      <c r="G219" s="15" t="s">
        <v>540</v>
      </c>
      <c r="H219" s="27"/>
    </row>
    <row r="220" spans="1:8">
      <c r="A220" s="15" t="s">
        <v>464</v>
      </c>
      <c r="B220" s="15">
        <v>82</v>
      </c>
      <c r="C220" s="15">
        <v>83</v>
      </c>
      <c r="D220" s="15">
        <v>1</v>
      </c>
      <c r="E220" s="46">
        <f>955*10^-5</f>
        <v>9.5500000000000012E-3</v>
      </c>
      <c r="F220" s="16">
        <v>3753</v>
      </c>
      <c r="G220" s="15" t="s">
        <v>540</v>
      </c>
      <c r="H220" s="27"/>
    </row>
    <row r="221" spans="1:8">
      <c r="A221" s="15" t="s">
        <v>464</v>
      </c>
      <c r="B221" s="15">
        <v>83</v>
      </c>
      <c r="C221" s="15">
        <v>84</v>
      </c>
      <c r="D221" s="15">
        <v>1</v>
      </c>
      <c r="E221" s="46">
        <f>1070*10^-5</f>
        <v>1.0700000000000001E-2</v>
      </c>
      <c r="F221" s="16">
        <v>3754</v>
      </c>
      <c r="G221" s="15" t="s">
        <v>540</v>
      </c>
      <c r="H221" s="27"/>
    </row>
    <row r="222" spans="1:8">
      <c r="A222" s="15" t="s">
        <v>464</v>
      </c>
      <c r="B222" s="15">
        <v>84</v>
      </c>
      <c r="C222" s="15">
        <v>85</v>
      </c>
      <c r="D222" s="15">
        <v>1</v>
      </c>
      <c r="E222" s="46">
        <f>800*10^-5</f>
        <v>8.0000000000000002E-3</v>
      </c>
      <c r="F222" s="16">
        <v>3755</v>
      </c>
      <c r="G222" s="15" t="s">
        <v>540</v>
      </c>
      <c r="H222" s="27"/>
    </row>
    <row r="223" spans="1:8">
      <c r="A223" s="15" t="s">
        <v>464</v>
      </c>
      <c r="B223" s="15">
        <v>85</v>
      </c>
      <c r="C223" s="15">
        <v>86</v>
      </c>
      <c r="D223" s="15">
        <v>1</v>
      </c>
      <c r="E223" s="46">
        <f>1780*10^-5</f>
        <v>1.78E-2</v>
      </c>
      <c r="F223" s="16">
        <v>3756</v>
      </c>
      <c r="G223" s="15" t="s">
        <v>540</v>
      </c>
      <c r="H223" s="27"/>
    </row>
    <row r="224" spans="1:8">
      <c r="A224" s="15" t="s">
        <v>464</v>
      </c>
      <c r="B224" s="15">
        <v>86</v>
      </c>
      <c r="C224" s="15">
        <v>87</v>
      </c>
      <c r="D224" s="15">
        <v>1</v>
      </c>
      <c r="E224" s="46">
        <f>1200*10^-5</f>
        <v>1.2E-2</v>
      </c>
      <c r="F224" s="107">
        <v>3757</v>
      </c>
      <c r="G224" s="15" t="s">
        <v>540</v>
      </c>
      <c r="H224" s="27"/>
    </row>
    <row r="225" spans="1:8">
      <c r="A225" s="15" t="s">
        <v>464</v>
      </c>
      <c r="B225" s="15">
        <v>87</v>
      </c>
      <c r="C225" s="15">
        <v>88</v>
      </c>
      <c r="D225" s="15">
        <v>1</v>
      </c>
      <c r="E225" s="46">
        <f>3460*10^-5</f>
        <v>3.4600000000000006E-2</v>
      </c>
      <c r="F225" s="107">
        <v>6047</v>
      </c>
      <c r="G225" s="15" t="s">
        <v>540</v>
      </c>
      <c r="H225" s="27"/>
    </row>
    <row r="226" spans="1:8">
      <c r="A226" s="15" t="s">
        <v>464</v>
      </c>
      <c r="B226" s="15">
        <v>88</v>
      </c>
      <c r="C226" s="15">
        <v>89</v>
      </c>
      <c r="D226" s="15">
        <v>1</v>
      </c>
      <c r="E226" s="46">
        <f>6085*10^-5</f>
        <v>6.0850000000000008E-2</v>
      </c>
      <c r="F226" s="16">
        <v>6048</v>
      </c>
      <c r="G226" s="15" t="s">
        <v>540</v>
      </c>
      <c r="H226" s="27"/>
    </row>
    <row r="227" spans="1:8">
      <c r="A227" s="15" t="s">
        <v>464</v>
      </c>
      <c r="B227" s="15">
        <v>89</v>
      </c>
      <c r="C227" s="15">
        <v>90</v>
      </c>
      <c r="D227" s="15">
        <v>1</v>
      </c>
      <c r="E227" s="46">
        <f>2250*10^-5</f>
        <v>2.2500000000000003E-2</v>
      </c>
      <c r="F227" s="16">
        <v>6049</v>
      </c>
      <c r="G227" s="15" t="s">
        <v>540</v>
      </c>
      <c r="H227" s="27"/>
    </row>
    <row r="228" spans="1:8">
      <c r="A228" s="15" t="s">
        <v>464</v>
      </c>
      <c r="B228" s="15">
        <v>90</v>
      </c>
      <c r="C228" s="15">
        <v>91</v>
      </c>
      <c r="D228" s="15">
        <v>1</v>
      </c>
      <c r="E228" s="46">
        <f>8660*10^-5</f>
        <v>8.660000000000001E-2</v>
      </c>
      <c r="F228" s="16">
        <v>6050</v>
      </c>
      <c r="G228" s="15" t="s">
        <v>540</v>
      </c>
      <c r="H228" s="27"/>
    </row>
    <row r="229" spans="1:8">
      <c r="A229" s="15" t="s">
        <v>464</v>
      </c>
      <c r="B229" s="15">
        <v>91</v>
      </c>
      <c r="C229" s="15">
        <v>92</v>
      </c>
      <c r="D229" s="15">
        <v>1</v>
      </c>
      <c r="E229" s="46">
        <f>4525*10^-5</f>
        <v>4.5250000000000005E-2</v>
      </c>
      <c r="F229" s="16">
        <v>6051</v>
      </c>
      <c r="G229" s="15" t="s">
        <v>540</v>
      </c>
      <c r="H229" s="27"/>
    </row>
    <row r="230" spans="1:8">
      <c r="A230" s="15" t="s">
        <v>464</v>
      </c>
      <c r="B230" s="15">
        <v>92</v>
      </c>
      <c r="C230" s="15">
        <v>93</v>
      </c>
      <c r="D230" s="15">
        <v>1</v>
      </c>
      <c r="E230" s="46">
        <f>5330*10^-5</f>
        <v>5.3300000000000007E-2</v>
      </c>
      <c r="F230" s="16">
        <v>6052</v>
      </c>
      <c r="G230" s="15" t="s">
        <v>540</v>
      </c>
      <c r="H230" s="27"/>
    </row>
    <row r="231" spans="1:8">
      <c r="A231" s="15" t="s">
        <v>464</v>
      </c>
      <c r="B231" s="15">
        <v>93</v>
      </c>
      <c r="C231" s="15">
        <v>94</v>
      </c>
      <c r="D231" s="15">
        <v>1</v>
      </c>
      <c r="E231" s="46">
        <f>6450*10^-5</f>
        <v>6.4500000000000002E-2</v>
      </c>
      <c r="F231" s="16">
        <v>6053</v>
      </c>
      <c r="G231" s="15" t="s">
        <v>540</v>
      </c>
      <c r="H231" s="27"/>
    </row>
    <row r="232" spans="1:8">
      <c r="A232" s="15" t="s">
        <v>464</v>
      </c>
      <c r="B232" s="15">
        <v>94</v>
      </c>
      <c r="C232" s="15">
        <v>95</v>
      </c>
      <c r="D232" s="15">
        <v>1</v>
      </c>
      <c r="E232" s="46">
        <f>7530*10^-5</f>
        <v>7.5300000000000006E-2</v>
      </c>
      <c r="F232" s="16">
        <v>6054</v>
      </c>
      <c r="G232" s="15" t="s">
        <v>540</v>
      </c>
      <c r="H232" s="27"/>
    </row>
    <row r="233" spans="1:8">
      <c r="A233" s="15" t="s">
        <v>464</v>
      </c>
      <c r="B233" s="15">
        <v>95</v>
      </c>
      <c r="C233" s="15">
        <v>96</v>
      </c>
      <c r="D233" s="15">
        <v>1</v>
      </c>
      <c r="E233" s="46">
        <f>1230*10^-5</f>
        <v>1.23E-2</v>
      </c>
      <c r="F233" s="16">
        <v>6055</v>
      </c>
      <c r="G233" s="15" t="s">
        <v>540</v>
      </c>
      <c r="H233" s="27"/>
    </row>
    <row r="234" spans="1:8">
      <c r="A234" s="15" t="s">
        <v>464</v>
      </c>
      <c r="B234" s="15">
        <v>96</v>
      </c>
      <c r="C234" s="15">
        <v>97</v>
      </c>
      <c r="D234" s="15">
        <v>1</v>
      </c>
      <c r="E234" s="46">
        <f>425*10^-5</f>
        <v>4.2500000000000003E-3</v>
      </c>
      <c r="F234" s="16">
        <v>6056</v>
      </c>
      <c r="G234" s="15" t="s">
        <v>540</v>
      </c>
      <c r="H234" s="27"/>
    </row>
    <row r="235" spans="1:8" ht="15.75" thickBot="1">
      <c r="A235" s="17" t="s">
        <v>464</v>
      </c>
      <c r="B235" s="17">
        <v>97</v>
      </c>
      <c r="C235" s="17">
        <v>98</v>
      </c>
      <c r="D235" s="17">
        <v>1</v>
      </c>
      <c r="E235" s="66">
        <f>830*10^-5</f>
        <v>8.3000000000000001E-3</v>
      </c>
      <c r="F235" s="105">
        <v>6057</v>
      </c>
      <c r="G235" s="15" t="s">
        <v>540</v>
      </c>
      <c r="H235" s="27"/>
    </row>
    <row r="236" spans="1:8">
      <c r="A236" s="71" t="s">
        <v>464</v>
      </c>
      <c r="B236" s="71">
        <v>98</v>
      </c>
      <c r="C236" s="71">
        <v>99</v>
      </c>
      <c r="D236" s="71">
        <v>1</v>
      </c>
      <c r="E236" s="72">
        <f>1640*10^-5</f>
        <v>1.6400000000000001E-2</v>
      </c>
      <c r="F236" s="104">
        <v>6058</v>
      </c>
      <c r="G236" s="15" t="s">
        <v>540</v>
      </c>
      <c r="H236" s="27"/>
    </row>
    <row r="237" spans="1:8">
      <c r="A237" s="15" t="s">
        <v>464</v>
      </c>
      <c r="B237" s="15">
        <v>99</v>
      </c>
      <c r="C237" s="15">
        <v>100</v>
      </c>
      <c r="D237" s="15">
        <v>1</v>
      </c>
      <c r="E237" s="46">
        <f>560*10^-5</f>
        <v>5.6000000000000008E-3</v>
      </c>
      <c r="F237" s="16">
        <v>6059</v>
      </c>
      <c r="G237" s="15" t="s">
        <v>540</v>
      </c>
      <c r="H237" s="27"/>
    </row>
    <row r="238" spans="1:8">
      <c r="A238" s="15" t="s">
        <v>464</v>
      </c>
      <c r="B238" s="15">
        <v>100</v>
      </c>
      <c r="C238" s="15">
        <v>101</v>
      </c>
      <c r="D238" s="15">
        <v>1</v>
      </c>
      <c r="E238" s="46">
        <f>440*10^-5</f>
        <v>4.4000000000000003E-3</v>
      </c>
      <c r="F238" s="16">
        <v>6060</v>
      </c>
      <c r="G238" s="15" t="s">
        <v>540</v>
      </c>
      <c r="H238" s="27"/>
    </row>
    <row r="239" spans="1:8">
      <c r="A239" s="15" t="s">
        <v>464</v>
      </c>
      <c r="B239" s="15">
        <v>101</v>
      </c>
      <c r="C239" s="15">
        <v>102</v>
      </c>
      <c r="D239" s="15">
        <v>1</v>
      </c>
      <c r="E239" s="46">
        <f>3630*10^-5</f>
        <v>3.6300000000000006E-2</v>
      </c>
      <c r="F239" s="16">
        <v>6061</v>
      </c>
      <c r="G239" s="15" t="s">
        <v>540</v>
      </c>
      <c r="H239" s="27"/>
    </row>
    <row r="240" spans="1:8">
      <c r="A240" s="15" t="s">
        <v>464</v>
      </c>
      <c r="B240" s="15">
        <v>102</v>
      </c>
      <c r="C240" s="15">
        <v>103</v>
      </c>
      <c r="D240" s="15">
        <v>1</v>
      </c>
      <c r="E240" s="46">
        <f>12000*10^-5</f>
        <v>0.12000000000000001</v>
      </c>
      <c r="F240" s="16">
        <v>6062</v>
      </c>
      <c r="G240" s="15" t="s">
        <v>540</v>
      </c>
      <c r="H240" s="27"/>
    </row>
    <row r="241" spans="1:8">
      <c r="A241" s="15" t="s">
        <v>464</v>
      </c>
      <c r="B241" s="15">
        <v>103</v>
      </c>
      <c r="C241" s="15">
        <v>104</v>
      </c>
      <c r="D241" s="15">
        <v>1</v>
      </c>
      <c r="E241" s="46">
        <f>2540*10^-5</f>
        <v>2.5400000000000002E-2</v>
      </c>
      <c r="F241" s="16">
        <v>6063</v>
      </c>
      <c r="G241" s="15" t="s">
        <v>540</v>
      </c>
      <c r="H241" s="27"/>
    </row>
    <row r="242" spans="1:8">
      <c r="A242" s="15" t="s">
        <v>464</v>
      </c>
      <c r="B242" s="15">
        <v>104</v>
      </c>
      <c r="C242" s="15">
        <v>105</v>
      </c>
      <c r="D242" s="15">
        <v>1</v>
      </c>
      <c r="E242" s="46">
        <f>1465*10^-5</f>
        <v>1.4650000000000002E-2</v>
      </c>
      <c r="F242" s="16">
        <v>6064</v>
      </c>
      <c r="G242" s="15" t="s">
        <v>540</v>
      </c>
      <c r="H242" s="27"/>
    </row>
    <row r="243" spans="1:8">
      <c r="A243" s="15" t="s">
        <v>464</v>
      </c>
      <c r="B243" s="15">
        <v>105</v>
      </c>
      <c r="C243" s="15">
        <v>106</v>
      </c>
      <c r="D243" s="15">
        <v>1</v>
      </c>
      <c r="E243" s="46">
        <f>1040*10^-5</f>
        <v>1.0400000000000001E-2</v>
      </c>
      <c r="F243" s="16">
        <v>6065</v>
      </c>
      <c r="G243" s="15" t="s">
        <v>540</v>
      </c>
      <c r="H243" s="27"/>
    </row>
    <row r="244" spans="1:8">
      <c r="A244" s="15" t="s">
        <v>464</v>
      </c>
      <c r="B244" s="15">
        <v>106</v>
      </c>
      <c r="C244" s="15">
        <v>107</v>
      </c>
      <c r="D244" s="15">
        <v>1</v>
      </c>
      <c r="E244" s="46">
        <f>720*10^-5</f>
        <v>7.2000000000000007E-3</v>
      </c>
      <c r="F244" s="16">
        <v>6066</v>
      </c>
      <c r="G244" s="15" t="s">
        <v>540</v>
      </c>
      <c r="H244" s="27"/>
    </row>
    <row r="245" spans="1:8">
      <c r="A245" s="15" t="s">
        <v>464</v>
      </c>
      <c r="B245" s="15">
        <v>107</v>
      </c>
      <c r="C245" s="15">
        <v>108</v>
      </c>
      <c r="D245" s="15">
        <v>1</v>
      </c>
      <c r="E245" s="46">
        <f>240*10^-5</f>
        <v>2.4000000000000002E-3</v>
      </c>
      <c r="F245" s="16">
        <v>6067</v>
      </c>
      <c r="G245" s="15" t="s">
        <v>540</v>
      </c>
      <c r="H245" s="27"/>
    </row>
    <row r="246" spans="1:8">
      <c r="A246" s="15" t="s">
        <v>465</v>
      </c>
      <c r="B246" s="15">
        <v>0</v>
      </c>
      <c r="C246" s="15">
        <v>3</v>
      </c>
      <c r="D246" s="15">
        <v>3</v>
      </c>
      <c r="E246" s="46">
        <f>27*10^-5</f>
        <v>2.7E-4</v>
      </c>
      <c r="F246" s="53" t="s">
        <v>633</v>
      </c>
      <c r="G246" s="46" t="s">
        <v>480</v>
      </c>
      <c r="H246" s="27"/>
    </row>
    <row r="247" spans="1:8">
      <c r="A247" s="15" t="s">
        <v>465</v>
      </c>
      <c r="B247" s="15">
        <v>3</v>
      </c>
      <c r="C247" s="15">
        <v>6</v>
      </c>
      <c r="D247" s="15">
        <v>3</v>
      </c>
      <c r="E247" s="46">
        <f>30*10^-5</f>
        <v>3.0000000000000003E-4</v>
      </c>
      <c r="F247" s="53" t="s">
        <v>634</v>
      </c>
      <c r="G247" s="46" t="s">
        <v>480</v>
      </c>
      <c r="H247" s="27"/>
    </row>
    <row r="248" spans="1:8">
      <c r="A248" s="15" t="s">
        <v>465</v>
      </c>
      <c r="B248" s="15">
        <v>6</v>
      </c>
      <c r="C248" s="15">
        <v>9</v>
      </c>
      <c r="D248" s="15">
        <v>3</v>
      </c>
      <c r="E248" s="46">
        <f>30*10^-5</f>
        <v>3.0000000000000003E-4</v>
      </c>
      <c r="F248" s="53" t="s">
        <v>635</v>
      </c>
      <c r="G248" s="46" t="s">
        <v>480</v>
      </c>
      <c r="H248" s="27"/>
    </row>
    <row r="249" spans="1:8">
      <c r="A249" s="15" t="s">
        <v>465</v>
      </c>
      <c r="B249" s="15">
        <v>9</v>
      </c>
      <c r="C249" s="15">
        <v>12</v>
      </c>
      <c r="D249" s="15">
        <v>3</v>
      </c>
      <c r="E249" s="46">
        <f>25*10^-5</f>
        <v>2.5000000000000001E-4</v>
      </c>
      <c r="F249" s="53" t="s">
        <v>636</v>
      </c>
      <c r="G249" s="46" t="s">
        <v>480</v>
      </c>
      <c r="H249" s="27"/>
    </row>
    <row r="250" spans="1:8">
      <c r="A250" s="15" t="s">
        <v>465</v>
      </c>
      <c r="B250" s="15">
        <v>12</v>
      </c>
      <c r="C250" s="15">
        <v>15</v>
      </c>
      <c r="D250" s="15">
        <v>3</v>
      </c>
      <c r="E250" s="46">
        <f>30*10^-5</f>
        <v>3.0000000000000003E-4</v>
      </c>
      <c r="F250" s="53" t="s">
        <v>637</v>
      </c>
      <c r="G250" s="46" t="s">
        <v>480</v>
      </c>
      <c r="H250" s="27"/>
    </row>
    <row r="251" spans="1:8">
      <c r="A251" s="15" t="s">
        <v>465</v>
      </c>
      <c r="B251" s="15">
        <v>15</v>
      </c>
      <c r="C251" s="15">
        <v>18</v>
      </c>
      <c r="D251" s="15">
        <v>3</v>
      </c>
      <c r="E251" s="46">
        <f>10*10^-5</f>
        <v>1E-4</v>
      </c>
      <c r="F251" s="53" t="s">
        <v>638</v>
      </c>
      <c r="G251" s="46" t="s">
        <v>480</v>
      </c>
      <c r="H251" s="27"/>
    </row>
    <row r="252" spans="1:8">
      <c r="A252" s="15" t="s">
        <v>465</v>
      </c>
      <c r="B252" s="15">
        <v>18</v>
      </c>
      <c r="C252" s="15">
        <v>21</v>
      </c>
      <c r="D252" s="15">
        <v>3</v>
      </c>
      <c r="E252" s="46">
        <f>15*10^-5</f>
        <v>1.5000000000000001E-4</v>
      </c>
      <c r="F252" s="53" t="s">
        <v>639</v>
      </c>
      <c r="G252" s="46" t="s">
        <v>480</v>
      </c>
      <c r="H252" s="27"/>
    </row>
    <row r="253" spans="1:8">
      <c r="A253" s="15" t="s">
        <v>465</v>
      </c>
      <c r="B253" s="15">
        <v>21</v>
      </c>
      <c r="C253" s="15">
        <v>24</v>
      </c>
      <c r="D253" s="15">
        <v>3</v>
      </c>
      <c r="E253" s="46">
        <f>25*10^-5</f>
        <v>2.5000000000000001E-4</v>
      </c>
      <c r="F253" s="53" t="s">
        <v>640</v>
      </c>
      <c r="G253" s="46" t="s">
        <v>480</v>
      </c>
      <c r="H253" s="27"/>
    </row>
    <row r="254" spans="1:8">
      <c r="A254" s="15" t="s">
        <v>465</v>
      </c>
      <c r="B254" s="15">
        <v>24</v>
      </c>
      <c r="C254" s="15">
        <v>27</v>
      </c>
      <c r="D254" s="15">
        <v>3</v>
      </c>
      <c r="E254" s="46">
        <f>15*10^-5</f>
        <v>1.5000000000000001E-4</v>
      </c>
      <c r="F254" s="53" t="s">
        <v>641</v>
      </c>
      <c r="G254" s="46" t="s">
        <v>480</v>
      </c>
      <c r="H254" s="27"/>
    </row>
    <row r="255" spans="1:8">
      <c r="A255" s="15" t="s">
        <v>465</v>
      </c>
      <c r="B255" s="15">
        <v>27</v>
      </c>
      <c r="C255" s="15">
        <v>30</v>
      </c>
      <c r="D255" s="15">
        <v>3</v>
      </c>
      <c r="E255" s="46">
        <f>15*10^-5</f>
        <v>1.5000000000000001E-4</v>
      </c>
      <c r="F255" s="53" t="s">
        <v>642</v>
      </c>
      <c r="G255" s="46" t="s">
        <v>480</v>
      </c>
      <c r="H255" s="27"/>
    </row>
    <row r="256" spans="1:8">
      <c r="A256" s="15" t="s">
        <v>465</v>
      </c>
      <c r="B256" s="15">
        <v>30</v>
      </c>
      <c r="C256" s="15">
        <v>33</v>
      </c>
      <c r="D256" s="15">
        <v>3</v>
      </c>
      <c r="E256" s="46">
        <f>30*10^-5</f>
        <v>3.0000000000000003E-4</v>
      </c>
      <c r="F256" s="53" t="s">
        <v>643</v>
      </c>
      <c r="G256" s="46" t="s">
        <v>480</v>
      </c>
      <c r="H256" s="27"/>
    </row>
    <row r="257" spans="1:8">
      <c r="A257" s="15" t="s">
        <v>465</v>
      </c>
      <c r="B257" s="15">
        <v>33</v>
      </c>
      <c r="C257" s="15">
        <v>36</v>
      </c>
      <c r="D257" s="15">
        <v>3</v>
      </c>
      <c r="E257" s="46">
        <f>35*10^-5</f>
        <v>3.5000000000000005E-4</v>
      </c>
      <c r="F257" s="53" t="s">
        <v>644</v>
      </c>
      <c r="G257" s="46" t="s">
        <v>480</v>
      </c>
      <c r="H257" s="27"/>
    </row>
    <row r="258" spans="1:8">
      <c r="A258" s="15" t="s">
        <v>465</v>
      </c>
      <c r="B258" s="15">
        <v>36</v>
      </c>
      <c r="C258" s="15">
        <v>39</v>
      </c>
      <c r="D258" s="15">
        <v>3</v>
      </c>
      <c r="E258" s="46">
        <f>25*10^-5</f>
        <v>2.5000000000000001E-4</v>
      </c>
      <c r="F258" s="53" t="s">
        <v>645</v>
      </c>
      <c r="G258" s="46" t="s">
        <v>480</v>
      </c>
      <c r="H258" s="27"/>
    </row>
    <row r="259" spans="1:8">
      <c r="A259" s="15" t="s">
        <v>465</v>
      </c>
      <c r="B259" s="15">
        <v>39</v>
      </c>
      <c r="C259" s="15">
        <v>42</v>
      </c>
      <c r="D259" s="15">
        <v>3</v>
      </c>
      <c r="E259" s="46">
        <f>30*10^-5</f>
        <v>3.0000000000000003E-4</v>
      </c>
      <c r="F259" s="53" t="s">
        <v>646</v>
      </c>
      <c r="G259" s="46" t="s">
        <v>480</v>
      </c>
      <c r="H259" s="27"/>
    </row>
    <row r="260" spans="1:8">
      <c r="A260" s="15" t="s">
        <v>465</v>
      </c>
      <c r="B260" s="15">
        <v>42</v>
      </c>
      <c r="C260" s="15">
        <v>45</v>
      </c>
      <c r="D260" s="15">
        <v>3</v>
      </c>
      <c r="E260" s="46">
        <f>40*10^-5</f>
        <v>4.0000000000000002E-4</v>
      </c>
      <c r="F260" s="53" t="s">
        <v>647</v>
      </c>
      <c r="G260" s="46" t="s">
        <v>480</v>
      </c>
      <c r="H260" s="27"/>
    </row>
    <row r="261" spans="1:8">
      <c r="A261" s="15" t="s">
        <v>465</v>
      </c>
      <c r="B261" s="15">
        <v>45</v>
      </c>
      <c r="C261" s="15">
        <v>48</v>
      </c>
      <c r="D261" s="15">
        <v>3</v>
      </c>
      <c r="E261" s="46">
        <f>40*10^-5</f>
        <v>4.0000000000000002E-4</v>
      </c>
      <c r="F261" s="53" t="s">
        <v>648</v>
      </c>
      <c r="G261" s="46" t="s">
        <v>480</v>
      </c>
      <c r="H261" s="27"/>
    </row>
    <row r="262" spans="1:8">
      <c r="A262" s="15" t="s">
        <v>465</v>
      </c>
      <c r="B262" s="15">
        <v>48</v>
      </c>
      <c r="C262" s="15">
        <v>51</v>
      </c>
      <c r="D262" s="15">
        <v>3</v>
      </c>
      <c r="E262" s="46">
        <f>50*10^-5</f>
        <v>5.0000000000000001E-4</v>
      </c>
      <c r="F262" s="53" t="s">
        <v>649</v>
      </c>
      <c r="G262" s="46" t="s">
        <v>480</v>
      </c>
      <c r="H262" s="27"/>
    </row>
    <row r="263" spans="1:8">
      <c r="A263" s="15" t="s">
        <v>465</v>
      </c>
      <c r="B263" s="15">
        <v>51</v>
      </c>
      <c r="C263" s="15">
        <v>54</v>
      </c>
      <c r="D263" s="15">
        <v>3</v>
      </c>
      <c r="E263" s="46">
        <f>45*10^-5</f>
        <v>4.5000000000000004E-4</v>
      </c>
      <c r="F263" s="53" t="s">
        <v>650</v>
      </c>
      <c r="G263" s="46" t="s">
        <v>480</v>
      </c>
      <c r="H263" s="27"/>
    </row>
    <row r="264" spans="1:8">
      <c r="A264" s="15" t="s">
        <v>465</v>
      </c>
      <c r="B264" s="15">
        <v>54</v>
      </c>
      <c r="C264" s="15">
        <v>57</v>
      </c>
      <c r="D264" s="15">
        <v>3</v>
      </c>
      <c r="E264" s="46">
        <f>40*10^-5</f>
        <v>4.0000000000000002E-4</v>
      </c>
      <c r="F264" s="53" t="s">
        <v>651</v>
      </c>
      <c r="G264" s="46" t="s">
        <v>480</v>
      </c>
      <c r="H264" s="27"/>
    </row>
    <row r="265" spans="1:8">
      <c r="A265" s="15" t="s">
        <v>465</v>
      </c>
      <c r="B265" s="15">
        <v>57</v>
      </c>
      <c r="C265" s="15">
        <v>60</v>
      </c>
      <c r="D265" s="15">
        <v>3</v>
      </c>
      <c r="E265" s="46">
        <f>30*10^-5</f>
        <v>3.0000000000000003E-4</v>
      </c>
      <c r="F265" s="53" t="s">
        <v>652</v>
      </c>
      <c r="G265" s="46" t="s">
        <v>480</v>
      </c>
      <c r="H265" s="27"/>
    </row>
    <row r="266" spans="1:8">
      <c r="A266" s="15" t="s">
        <v>465</v>
      </c>
      <c r="B266" s="15">
        <v>60</v>
      </c>
      <c r="C266" s="15">
        <v>63</v>
      </c>
      <c r="D266" s="15">
        <v>3</v>
      </c>
      <c r="E266" s="46">
        <f>45*10^-5</f>
        <v>4.5000000000000004E-4</v>
      </c>
      <c r="F266" s="53" t="s">
        <v>653</v>
      </c>
      <c r="G266" s="46" t="s">
        <v>480</v>
      </c>
      <c r="H266" s="27"/>
    </row>
    <row r="267" spans="1:8">
      <c r="A267" s="15" t="s">
        <v>465</v>
      </c>
      <c r="B267" s="15">
        <v>63</v>
      </c>
      <c r="C267" s="15">
        <v>66</v>
      </c>
      <c r="D267" s="15">
        <v>3</v>
      </c>
      <c r="E267" s="46">
        <f>40*10^-5</f>
        <v>4.0000000000000002E-4</v>
      </c>
      <c r="F267" s="53" t="s">
        <v>654</v>
      </c>
      <c r="G267" s="46" t="s">
        <v>480</v>
      </c>
      <c r="H267" s="27"/>
    </row>
    <row r="268" spans="1:8">
      <c r="A268" s="15" t="s">
        <v>465</v>
      </c>
      <c r="B268" s="15">
        <v>66</v>
      </c>
      <c r="C268" s="15">
        <v>69</v>
      </c>
      <c r="D268" s="15">
        <v>3</v>
      </c>
      <c r="E268" s="46">
        <f>20*10^-5</f>
        <v>2.0000000000000001E-4</v>
      </c>
      <c r="F268" s="53" t="s">
        <v>655</v>
      </c>
      <c r="G268" s="46" t="s">
        <v>480</v>
      </c>
      <c r="H268" s="27"/>
    </row>
    <row r="269" spans="1:8">
      <c r="A269" s="15" t="s">
        <v>465</v>
      </c>
      <c r="B269" s="15">
        <v>69</v>
      </c>
      <c r="C269" s="15">
        <v>72</v>
      </c>
      <c r="D269" s="15">
        <v>3</v>
      </c>
      <c r="E269" s="46">
        <f>15*10^-5</f>
        <v>1.5000000000000001E-4</v>
      </c>
      <c r="F269" s="53" t="s">
        <v>656</v>
      </c>
      <c r="G269" s="46" t="s">
        <v>480</v>
      </c>
      <c r="H269" s="27"/>
    </row>
    <row r="270" spans="1:8">
      <c r="A270" s="15" t="s">
        <v>465</v>
      </c>
      <c r="B270" s="15">
        <v>72</v>
      </c>
      <c r="C270" s="15">
        <v>73</v>
      </c>
      <c r="D270" s="15">
        <v>1</v>
      </c>
      <c r="E270" s="46">
        <f>25*10^-5</f>
        <v>2.5000000000000001E-4</v>
      </c>
      <c r="F270" s="16">
        <v>4827</v>
      </c>
      <c r="G270" s="46" t="s">
        <v>540</v>
      </c>
      <c r="H270" s="27"/>
    </row>
    <row r="271" spans="1:8">
      <c r="A271" s="15" t="s">
        <v>465</v>
      </c>
      <c r="B271" s="15">
        <v>73</v>
      </c>
      <c r="C271" s="15">
        <v>74</v>
      </c>
      <c r="D271" s="15">
        <v>1</v>
      </c>
      <c r="E271" s="46">
        <f>55*10^-5</f>
        <v>5.5000000000000003E-4</v>
      </c>
      <c r="F271" s="16">
        <v>4828</v>
      </c>
      <c r="G271" s="46" t="s">
        <v>540</v>
      </c>
      <c r="H271" s="27"/>
    </row>
    <row r="272" spans="1:8">
      <c r="A272" s="15" t="s">
        <v>465</v>
      </c>
      <c r="B272" s="15">
        <v>74</v>
      </c>
      <c r="C272" s="15">
        <v>75</v>
      </c>
      <c r="D272" s="15">
        <v>1</v>
      </c>
      <c r="E272" s="46">
        <f>2900*10^-5</f>
        <v>2.9000000000000001E-2</v>
      </c>
      <c r="F272" s="16">
        <v>4829</v>
      </c>
      <c r="G272" s="46" t="s">
        <v>540</v>
      </c>
      <c r="H272" s="27"/>
    </row>
    <row r="273" spans="1:8">
      <c r="A273" s="15" t="s">
        <v>465</v>
      </c>
      <c r="B273" s="15">
        <v>75</v>
      </c>
      <c r="C273" s="15">
        <v>76</v>
      </c>
      <c r="D273" s="15">
        <v>1</v>
      </c>
      <c r="E273" s="46">
        <f>1735*10^-5</f>
        <v>1.7350000000000001E-2</v>
      </c>
      <c r="F273" s="16">
        <v>4830</v>
      </c>
      <c r="G273" s="46" t="s">
        <v>540</v>
      </c>
      <c r="H273" s="27"/>
    </row>
    <row r="274" spans="1:8">
      <c r="A274" s="15" t="s">
        <v>465</v>
      </c>
      <c r="B274" s="15">
        <v>76</v>
      </c>
      <c r="C274" s="15">
        <v>77</v>
      </c>
      <c r="D274" s="15">
        <v>1</v>
      </c>
      <c r="E274" s="46">
        <f>1565*10^-5</f>
        <v>1.5650000000000001E-2</v>
      </c>
      <c r="F274" s="16">
        <v>4831</v>
      </c>
      <c r="G274" s="46" t="s">
        <v>540</v>
      </c>
      <c r="H274" s="27"/>
    </row>
    <row r="275" spans="1:8">
      <c r="A275" s="15" t="s">
        <v>465</v>
      </c>
      <c r="B275" s="15">
        <v>77</v>
      </c>
      <c r="C275" s="15">
        <v>78</v>
      </c>
      <c r="D275" s="15">
        <v>1</v>
      </c>
      <c r="E275" s="46">
        <f>165*10^-5</f>
        <v>1.6500000000000002E-3</v>
      </c>
      <c r="F275" s="16">
        <v>4832</v>
      </c>
      <c r="G275" s="46" t="s">
        <v>540</v>
      </c>
      <c r="H275" s="27"/>
    </row>
    <row r="276" spans="1:8">
      <c r="A276" s="15" t="s">
        <v>465</v>
      </c>
      <c r="B276" s="15">
        <v>78</v>
      </c>
      <c r="C276" s="15">
        <v>79</v>
      </c>
      <c r="D276" s="15">
        <v>1</v>
      </c>
      <c r="E276" s="46">
        <f>255*10^-5</f>
        <v>2.5500000000000002E-3</v>
      </c>
      <c r="F276" s="16">
        <v>4833</v>
      </c>
      <c r="G276" s="46" t="s">
        <v>540</v>
      </c>
      <c r="H276" s="27"/>
    </row>
    <row r="277" spans="1:8">
      <c r="A277" s="15" t="s">
        <v>465</v>
      </c>
      <c r="B277" s="15">
        <v>79</v>
      </c>
      <c r="C277" s="15">
        <v>80</v>
      </c>
      <c r="D277" s="15">
        <v>1</v>
      </c>
      <c r="E277" s="46">
        <f>50*10^-5</f>
        <v>5.0000000000000001E-4</v>
      </c>
      <c r="F277" s="16">
        <v>4834</v>
      </c>
      <c r="G277" s="46" t="s">
        <v>540</v>
      </c>
      <c r="H277" s="27"/>
    </row>
    <row r="278" spans="1:8">
      <c r="A278" s="15" t="s">
        <v>465</v>
      </c>
      <c r="B278" s="15">
        <v>80</v>
      </c>
      <c r="C278" s="15">
        <v>81</v>
      </c>
      <c r="D278" s="15">
        <v>1</v>
      </c>
      <c r="E278" s="46">
        <f>40*10^-5</f>
        <v>4.0000000000000002E-4</v>
      </c>
      <c r="F278" s="16">
        <v>4835</v>
      </c>
      <c r="G278" s="46" t="s">
        <v>540</v>
      </c>
      <c r="H278" s="27"/>
    </row>
    <row r="279" spans="1:8">
      <c r="A279" s="15" t="s">
        <v>465</v>
      </c>
      <c r="B279" s="15">
        <v>81</v>
      </c>
      <c r="C279" s="15">
        <v>84</v>
      </c>
      <c r="D279" s="15">
        <v>3</v>
      </c>
      <c r="E279" s="46">
        <f>55*10^-5</f>
        <v>5.5000000000000003E-4</v>
      </c>
      <c r="F279" s="53" t="s">
        <v>657</v>
      </c>
      <c r="G279" s="46" t="s">
        <v>480</v>
      </c>
      <c r="H279" s="27"/>
    </row>
    <row r="280" spans="1:8">
      <c r="A280" s="15" t="s">
        <v>465</v>
      </c>
      <c r="B280" s="15">
        <v>84</v>
      </c>
      <c r="C280" s="15">
        <v>87</v>
      </c>
      <c r="D280" s="15">
        <v>3</v>
      </c>
      <c r="E280" s="46">
        <f>20*10^-5</f>
        <v>2.0000000000000001E-4</v>
      </c>
      <c r="F280" s="53" t="s">
        <v>658</v>
      </c>
      <c r="G280" s="46" t="s">
        <v>480</v>
      </c>
      <c r="H280" s="27"/>
    </row>
    <row r="281" spans="1:8">
      <c r="A281" s="15" t="s">
        <v>465</v>
      </c>
      <c r="B281" s="15">
        <v>87</v>
      </c>
      <c r="C281" s="15">
        <v>90</v>
      </c>
      <c r="D281" s="15">
        <v>3</v>
      </c>
      <c r="E281" s="46">
        <f>40*10^-5</f>
        <v>4.0000000000000002E-4</v>
      </c>
      <c r="F281" s="53" t="s">
        <v>659</v>
      </c>
      <c r="G281" s="46" t="s">
        <v>480</v>
      </c>
      <c r="H281" s="27"/>
    </row>
    <row r="282" spans="1:8" ht="15.75" thickBot="1">
      <c r="A282" s="35" t="s">
        <v>465</v>
      </c>
      <c r="B282" s="35">
        <v>90</v>
      </c>
      <c r="C282" s="35">
        <v>91</v>
      </c>
      <c r="D282" s="35">
        <v>1</v>
      </c>
      <c r="E282" s="49">
        <f>25*10^-5</f>
        <v>2.5000000000000001E-4</v>
      </c>
      <c r="F282" s="20">
        <v>4845</v>
      </c>
      <c r="G282" s="46" t="s">
        <v>540</v>
      </c>
      <c r="H282" s="27"/>
    </row>
    <row r="283" spans="1:8">
      <c r="A283" s="11" t="s">
        <v>465</v>
      </c>
      <c r="B283" s="11">
        <v>91</v>
      </c>
      <c r="C283" s="11">
        <v>92</v>
      </c>
      <c r="D283" s="11">
        <v>1</v>
      </c>
      <c r="E283" s="47">
        <f>40*10^-5</f>
        <v>4.0000000000000002E-4</v>
      </c>
      <c r="F283" s="51">
        <v>4846</v>
      </c>
      <c r="G283" s="46" t="s">
        <v>540</v>
      </c>
      <c r="H283" s="27"/>
    </row>
    <row r="284" spans="1:8">
      <c r="A284" s="15" t="s">
        <v>465</v>
      </c>
      <c r="B284" s="15">
        <v>92</v>
      </c>
      <c r="C284" s="15">
        <v>93</v>
      </c>
      <c r="D284" s="15">
        <v>1</v>
      </c>
      <c r="E284" s="46">
        <f>20*10^-5</f>
        <v>2.0000000000000001E-4</v>
      </c>
      <c r="F284" s="16">
        <v>4847</v>
      </c>
      <c r="G284" s="46" t="s">
        <v>540</v>
      </c>
      <c r="H284" s="27"/>
    </row>
    <row r="285" spans="1:8">
      <c r="A285" s="15" t="s">
        <v>465</v>
      </c>
      <c r="B285" s="15">
        <v>93</v>
      </c>
      <c r="C285" s="15">
        <v>94</v>
      </c>
      <c r="D285" s="15">
        <v>1</v>
      </c>
      <c r="E285" s="46">
        <f>95*10^-5</f>
        <v>9.5000000000000011E-4</v>
      </c>
      <c r="F285" s="16">
        <v>4848</v>
      </c>
      <c r="G285" s="46" t="s">
        <v>540</v>
      </c>
      <c r="H285" s="27"/>
    </row>
    <row r="286" spans="1:8">
      <c r="A286" s="15" t="s">
        <v>465</v>
      </c>
      <c r="B286" s="15">
        <v>94</v>
      </c>
      <c r="C286" s="15">
        <v>95</v>
      </c>
      <c r="D286" s="15">
        <v>1</v>
      </c>
      <c r="E286" s="46">
        <f>50*10^-5</f>
        <v>5.0000000000000001E-4</v>
      </c>
      <c r="F286" s="16">
        <v>4849</v>
      </c>
      <c r="G286" s="46" t="s">
        <v>540</v>
      </c>
      <c r="H286" s="27"/>
    </row>
    <row r="287" spans="1:8">
      <c r="A287" s="15" t="s">
        <v>465</v>
      </c>
      <c r="B287" s="15">
        <v>95</v>
      </c>
      <c r="C287" s="15">
        <v>96</v>
      </c>
      <c r="D287" s="15">
        <v>1</v>
      </c>
      <c r="E287" s="46">
        <f>265*10^-5</f>
        <v>2.65E-3</v>
      </c>
      <c r="F287" s="16">
        <v>4850</v>
      </c>
      <c r="G287" s="46" t="s">
        <v>540</v>
      </c>
      <c r="H287" s="27"/>
    </row>
    <row r="288" spans="1:8">
      <c r="A288" s="15" t="s">
        <v>465</v>
      </c>
      <c r="B288" s="15">
        <v>96</v>
      </c>
      <c r="C288" s="15">
        <v>97</v>
      </c>
      <c r="D288" s="15">
        <v>1</v>
      </c>
      <c r="E288" s="46">
        <f>230*10^-5</f>
        <v>2.3000000000000004E-3</v>
      </c>
      <c r="F288" s="16">
        <v>4851</v>
      </c>
      <c r="G288" s="46" t="s">
        <v>540</v>
      </c>
      <c r="H288" s="27"/>
    </row>
    <row r="289" spans="1:8">
      <c r="A289" s="15" t="s">
        <v>465</v>
      </c>
      <c r="B289" s="15">
        <v>97</v>
      </c>
      <c r="C289" s="15">
        <v>98</v>
      </c>
      <c r="D289" s="15">
        <v>1</v>
      </c>
      <c r="E289" s="46">
        <f>185*10^-5</f>
        <v>1.8500000000000001E-3</v>
      </c>
      <c r="F289" s="16">
        <v>4852</v>
      </c>
      <c r="G289" s="46" t="s">
        <v>540</v>
      </c>
      <c r="H289" s="27"/>
    </row>
    <row r="290" spans="1:8">
      <c r="A290" s="15" t="s">
        <v>465</v>
      </c>
      <c r="B290" s="15">
        <v>98</v>
      </c>
      <c r="C290" s="15">
        <v>99</v>
      </c>
      <c r="D290" s="15">
        <v>1</v>
      </c>
      <c r="E290" s="46">
        <f>215*10^-5</f>
        <v>2.15E-3</v>
      </c>
      <c r="F290" s="16">
        <v>4853</v>
      </c>
      <c r="G290" s="46" t="s">
        <v>540</v>
      </c>
      <c r="H290" s="27"/>
    </row>
    <row r="291" spans="1:8">
      <c r="A291" s="15" t="s">
        <v>465</v>
      </c>
      <c r="B291" s="15">
        <v>99</v>
      </c>
      <c r="C291" s="15">
        <v>100</v>
      </c>
      <c r="D291" s="15">
        <v>1</v>
      </c>
      <c r="E291" s="46">
        <f>250*10^-5</f>
        <v>2.5000000000000001E-3</v>
      </c>
      <c r="F291" s="16">
        <v>4854</v>
      </c>
      <c r="G291" s="46" t="s">
        <v>540</v>
      </c>
      <c r="H291" s="27"/>
    </row>
    <row r="292" spans="1:8">
      <c r="A292" s="15" t="s">
        <v>465</v>
      </c>
      <c r="B292" s="15">
        <v>100</v>
      </c>
      <c r="C292" s="15">
        <v>101</v>
      </c>
      <c r="D292" s="15">
        <v>1</v>
      </c>
      <c r="E292" s="46">
        <f>380*10^-5</f>
        <v>3.8000000000000004E-3</v>
      </c>
      <c r="F292" s="16">
        <v>4855</v>
      </c>
      <c r="G292" s="46" t="s">
        <v>540</v>
      </c>
      <c r="H292" s="27"/>
    </row>
    <row r="293" spans="1:8">
      <c r="A293" s="15" t="s">
        <v>465</v>
      </c>
      <c r="B293" s="15">
        <v>101</v>
      </c>
      <c r="C293" s="15">
        <v>102</v>
      </c>
      <c r="D293" s="15">
        <v>1</v>
      </c>
      <c r="E293" s="46">
        <f>180*10^-5</f>
        <v>1.8000000000000002E-3</v>
      </c>
      <c r="F293" s="16">
        <v>4856</v>
      </c>
      <c r="G293" s="46" t="s">
        <v>540</v>
      </c>
      <c r="H293" s="27"/>
    </row>
    <row r="294" spans="1:8">
      <c r="A294" s="15" t="s">
        <v>465</v>
      </c>
      <c r="B294" s="15">
        <v>102</v>
      </c>
      <c r="C294" s="15">
        <v>103</v>
      </c>
      <c r="D294" s="15">
        <v>1</v>
      </c>
      <c r="E294" s="46">
        <f>2160*10^-5</f>
        <v>2.1600000000000001E-2</v>
      </c>
      <c r="F294" s="16">
        <v>4857</v>
      </c>
      <c r="G294" s="46" t="s">
        <v>540</v>
      </c>
      <c r="H294" s="27"/>
    </row>
    <row r="295" spans="1:8">
      <c r="A295" s="15" t="s">
        <v>465</v>
      </c>
      <c r="B295" s="15">
        <v>103</v>
      </c>
      <c r="C295" s="15">
        <v>104</v>
      </c>
      <c r="D295" s="15">
        <v>1</v>
      </c>
      <c r="E295" s="46">
        <f>1790*10^-5</f>
        <v>1.7900000000000003E-2</v>
      </c>
      <c r="F295" s="16">
        <v>4858</v>
      </c>
      <c r="G295" s="46" t="s">
        <v>540</v>
      </c>
      <c r="H295" s="27"/>
    </row>
    <row r="296" spans="1:8">
      <c r="A296" s="15" t="s">
        <v>465</v>
      </c>
      <c r="B296" s="15">
        <v>104</v>
      </c>
      <c r="C296" s="15">
        <v>105</v>
      </c>
      <c r="D296" s="15">
        <v>1</v>
      </c>
      <c r="E296" s="46">
        <f>1040*10^-5</f>
        <v>1.0400000000000001E-2</v>
      </c>
      <c r="F296" s="16">
        <v>4859</v>
      </c>
      <c r="G296" s="46" t="s">
        <v>540</v>
      </c>
      <c r="H296" s="27"/>
    </row>
    <row r="297" spans="1:8">
      <c r="A297" s="15" t="s">
        <v>465</v>
      </c>
      <c r="B297" s="15">
        <v>105</v>
      </c>
      <c r="C297" s="15">
        <v>106</v>
      </c>
      <c r="D297" s="15">
        <v>1</v>
      </c>
      <c r="E297" s="46">
        <f>770*10^-5</f>
        <v>7.7000000000000002E-3</v>
      </c>
      <c r="F297" s="16">
        <v>4860</v>
      </c>
      <c r="G297" s="46" t="s">
        <v>540</v>
      </c>
      <c r="H297" s="27"/>
    </row>
    <row r="298" spans="1:8">
      <c r="A298" s="15" t="s">
        <v>465</v>
      </c>
      <c r="B298" s="15">
        <v>106</v>
      </c>
      <c r="C298" s="15">
        <v>107</v>
      </c>
      <c r="D298" s="15">
        <v>1</v>
      </c>
      <c r="E298" s="46">
        <f>2170*10^-5</f>
        <v>2.1700000000000001E-2</v>
      </c>
      <c r="F298" s="16">
        <v>4861</v>
      </c>
      <c r="G298" s="46" t="s">
        <v>540</v>
      </c>
      <c r="H298" s="27"/>
    </row>
    <row r="299" spans="1:8">
      <c r="A299" s="15" t="s">
        <v>465</v>
      </c>
      <c r="B299" s="15">
        <v>107</v>
      </c>
      <c r="C299" s="15">
        <v>108</v>
      </c>
      <c r="D299" s="15">
        <v>1</v>
      </c>
      <c r="E299" s="46">
        <f>460*10^-5</f>
        <v>4.6000000000000008E-3</v>
      </c>
      <c r="F299" s="16">
        <v>4862</v>
      </c>
      <c r="G299" s="46" t="s">
        <v>540</v>
      </c>
      <c r="H299" s="27"/>
    </row>
    <row r="300" spans="1:8">
      <c r="A300" s="15" t="s">
        <v>465</v>
      </c>
      <c r="B300" s="15">
        <v>108</v>
      </c>
      <c r="C300" s="15">
        <v>109</v>
      </c>
      <c r="D300" s="15">
        <v>1</v>
      </c>
      <c r="E300" s="46">
        <f>90*10^-5</f>
        <v>9.0000000000000008E-4</v>
      </c>
      <c r="F300" s="16">
        <v>4863</v>
      </c>
      <c r="G300" s="46" t="s">
        <v>540</v>
      </c>
      <c r="H300" s="27"/>
    </row>
    <row r="301" spans="1:8">
      <c r="A301" s="15" t="s">
        <v>465</v>
      </c>
      <c r="B301" s="15">
        <v>109</v>
      </c>
      <c r="C301" s="15">
        <v>110</v>
      </c>
      <c r="D301" s="15">
        <v>1</v>
      </c>
      <c r="E301" s="46">
        <f>105*10^-5</f>
        <v>1.0500000000000002E-3</v>
      </c>
      <c r="F301" s="16">
        <v>4864</v>
      </c>
      <c r="G301" s="46" t="s">
        <v>540</v>
      </c>
      <c r="H301" s="27"/>
    </row>
    <row r="302" spans="1:8">
      <c r="A302" s="15" t="s">
        <v>465</v>
      </c>
      <c r="B302" s="15">
        <v>110</v>
      </c>
      <c r="C302" s="15">
        <v>111</v>
      </c>
      <c r="D302" s="15">
        <v>1</v>
      </c>
      <c r="E302" s="46">
        <f>55*10^-5</f>
        <v>5.5000000000000003E-4</v>
      </c>
      <c r="F302" s="16">
        <v>4865</v>
      </c>
      <c r="G302" s="46" t="s">
        <v>540</v>
      </c>
      <c r="H302" s="27"/>
    </row>
    <row r="303" spans="1:8">
      <c r="A303" s="15" t="s">
        <v>465</v>
      </c>
      <c r="B303" s="15">
        <v>111</v>
      </c>
      <c r="C303" s="15">
        <v>112</v>
      </c>
      <c r="D303" s="15">
        <v>1</v>
      </c>
      <c r="E303" s="46">
        <f>45*10^-5</f>
        <v>4.5000000000000004E-4</v>
      </c>
      <c r="F303" s="16">
        <v>4866</v>
      </c>
      <c r="G303" s="46" t="s">
        <v>540</v>
      </c>
      <c r="H303" s="27"/>
    </row>
    <row r="304" spans="1:8">
      <c r="A304" s="15" t="s">
        <v>465</v>
      </c>
      <c r="B304" s="15">
        <v>112</v>
      </c>
      <c r="C304" s="15">
        <v>113</v>
      </c>
      <c r="D304" s="15">
        <v>1</v>
      </c>
      <c r="E304" s="46">
        <f>160*10^-5</f>
        <v>1.6000000000000001E-3</v>
      </c>
      <c r="F304" s="16">
        <v>4867</v>
      </c>
      <c r="G304" s="46" t="s">
        <v>540</v>
      </c>
      <c r="H304" s="27"/>
    </row>
    <row r="305" spans="1:8">
      <c r="A305" s="15" t="s">
        <v>465</v>
      </c>
      <c r="B305" s="15">
        <v>113</v>
      </c>
      <c r="C305" s="15">
        <v>114</v>
      </c>
      <c r="D305" s="15">
        <v>1</v>
      </c>
      <c r="E305" s="46">
        <f>77*10^-5</f>
        <v>7.7000000000000007E-4</v>
      </c>
      <c r="F305" s="16">
        <v>4868</v>
      </c>
      <c r="G305" s="46" t="s">
        <v>540</v>
      </c>
      <c r="H305" s="27"/>
    </row>
    <row r="306" spans="1:8">
      <c r="A306" s="15" t="s">
        <v>465</v>
      </c>
      <c r="B306" s="15">
        <v>114</v>
      </c>
      <c r="C306" s="15">
        <v>115</v>
      </c>
      <c r="D306" s="15">
        <v>1</v>
      </c>
      <c r="E306" s="46">
        <f>45*10^-5</f>
        <v>4.5000000000000004E-4</v>
      </c>
      <c r="F306" s="16">
        <v>4869</v>
      </c>
      <c r="G306" s="46" t="s">
        <v>540</v>
      </c>
      <c r="H306" s="27"/>
    </row>
    <row r="307" spans="1:8">
      <c r="A307" s="15" t="s">
        <v>465</v>
      </c>
      <c r="B307" s="15">
        <v>115</v>
      </c>
      <c r="C307" s="15">
        <v>116</v>
      </c>
      <c r="D307" s="15">
        <v>1</v>
      </c>
      <c r="E307" s="46">
        <f>45*10^-5</f>
        <v>4.5000000000000004E-4</v>
      </c>
      <c r="F307" s="16">
        <v>4870</v>
      </c>
      <c r="G307" s="46" t="s">
        <v>540</v>
      </c>
      <c r="H307" s="27"/>
    </row>
    <row r="308" spans="1:8">
      <c r="A308" s="15" t="s">
        <v>465</v>
      </c>
      <c r="B308" s="15">
        <v>116</v>
      </c>
      <c r="C308" s="15">
        <v>117</v>
      </c>
      <c r="D308" s="15">
        <v>1</v>
      </c>
      <c r="E308" s="46">
        <f>55*10^-5</f>
        <v>5.5000000000000003E-4</v>
      </c>
      <c r="F308" s="16">
        <v>4871</v>
      </c>
      <c r="G308" s="46" t="s">
        <v>540</v>
      </c>
      <c r="H308" s="27"/>
    </row>
    <row r="309" spans="1:8">
      <c r="A309" s="15" t="s">
        <v>465</v>
      </c>
      <c r="B309" s="15">
        <v>117</v>
      </c>
      <c r="C309" s="15">
        <v>118</v>
      </c>
      <c r="D309" s="15">
        <v>1</v>
      </c>
      <c r="E309" s="46">
        <f>55*10^-5</f>
        <v>5.5000000000000003E-4</v>
      </c>
      <c r="F309" s="16">
        <v>4872</v>
      </c>
      <c r="G309" s="46" t="s">
        <v>540</v>
      </c>
      <c r="H309" s="27"/>
    </row>
    <row r="310" spans="1:8">
      <c r="A310" s="15" t="s">
        <v>465</v>
      </c>
      <c r="B310" s="15">
        <v>118</v>
      </c>
      <c r="C310" s="15">
        <v>119</v>
      </c>
      <c r="D310" s="15">
        <v>1</v>
      </c>
      <c r="E310" s="46">
        <f>65*10^-5</f>
        <v>6.5000000000000008E-4</v>
      </c>
      <c r="F310" s="16">
        <v>4873</v>
      </c>
      <c r="G310" s="46" t="s">
        <v>540</v>
      </c>
      <c r="H310" s="27"/>
    </row>
    <row r="311" spans="1:8">
      <c r="A311" s="15" t="s">
        <v>465</v>
      </c>
      <c r="B311" s="15">
        <v>119</v>
      </c>
      <c r="C311" s="15">
        <v>120</v>
      </c>
      <c r="D311" s="15">
        <v>1</v>
      </c>
      <c r="E311" s="46">
        <f>65*10^-5</f>
        <v>6.5000000000000008E-4</v>
      </c>
      <c r="F311" s="16">
        <v>4874</v>
      </c>
      <c r="G311" s="46" t="s">
        <v>540</v>
      </c>
      <c r="H311" s="27"/>
    </row>
    <row r="312" spans="1:8">
      <c r="A312" s="15" t="s">
        <v>465</v>
      </c>
      <c r="B312" s="15">
        <v>120</v>
      </c>
      <c r="C312" s="15">
        <v>123</v>
      </c>
      <c r="D312" s="15">
        <v>3</v>
      </c>
      <c r="E312" s="46">
        <f>30*10^-5</f>
        <v>3.0000000000000003E-4</v>
      </c>
      <c r="F312" s="53" t="s">
        <v>660</v>
      </c>
      <c r="G312" s="46" t="s">
        <v>480</v>
      </c>
      <c r="H312" s="27"/>
    </row>
    <row r="313" spans="1:8">
      <c r="A313" s="15" t="s">
        <v>465</v>
      </c>
      <c r="B313" s="15">
        <v>123</v>
      </c>
      <c r="C313" s="15">
        <v>126</v>
      </c>
      <c r="D313" s="15">
        <v>3</v>
      </c>
      <c r="E313" s="46">
        <f>30*10^-5</f>
        <v>3.0000000000000003E-4</v>
      </c>
      <c r="F313" s="53" t="s">
        <v>661</v>
      </c>
      <c r="G313" s="46" t="s">
        <v>480</v>
      </c>
      <c r="H313" s="27"/>
    </row>
    <row r="314" spans="1:8">
      <c r="A314" s="15" t="s">
        <v>465</v>
      </c>
      <c r="B314" s="15">
        <v>126</v>
      </c>
      <c r="C314" s="15">
        <v>129</v>
      </c>
      <c r="D314" s="15">
        <v>3</v>
      </c>
      <c r="E314" s="46">
        <f>75*10^-5</f>
        <v>7.5000000000000002E-4</v>
      </c>
      <c r="F314" s="53" t="s">
        <v>662</v>
      </c>
      <c r="G314" s="46" t="s">
        <v>480</v>
      </c>
      <c r="H314" s="27"/>
    </row>
    <row r="315" spans="1:8">
      <c r="A315" s="15" t="s">
        <v>465</v>
      </c>
      <c r="B315" s="15">
        <v>129</v>
      </c>
      <c r="C315" s="15">
        <v>132</v>
      </c>
      <c r="D315" s="15">
        <v>3</v>
      </c>
      <c r="E315" s="46">
        <f>30*10^-5</f>
        <v>3.0000000000000003E-4</v>
      </c>
      <c r="F315" s="53" t="s">
        <v>663</v>
      </c>
      <c r="G315" s="46" t="s">
        <v>480</v>
      </c>
      <c r="H315" s="27"/>
    </row>
    <row r="316" spans="1:8">
      <c r="A316" s="15" t="s">
        <v>465</v>
      </c>
      <c r="B316" s="15">
        <v>132</v>
      </c>
      <c r="C316" s="15">
        <v>135</v>
      </c>
      <c r="D316" s="15">
        <v>3</v>
      </c>
      <c r="E316" s="46">
        <f>40*10^-5</f>
        <v>4.0000000000000002E-4</v>
      </c>
      <c r="F316" s="53" t="s">
        <v>664</v>
      </c>
      <c r="G316" s="46" t="s">
        <v>480</v>
      </c>
      <c r="H316" s="27"/>
    </row>
    <row r="317" spans="1:8">
      <c r="A317" s="15" t="s">
        <v>465</v>
      </c>
      <c r="B317" s="15">
        <v>135</v>
      </c>
      <c r="C317" s="15">
        <v>138</v>
      </c>
      <c r="D317" s="15">
        <v>3</v>
      </c>
      <c r="E317" s="46">
        <f>15*10^-5</f>
        <v>1.5000000000000001E-4</v>
      </c>
      <c r="F317" s="53" t="s">
        <v>665</v>
      </c>
      <c r="G317" s="46" t="s">
        <v>480</v>
      </c>
      <c r="H317" s="27"/>
    </row>
    <row r="318" spans="1:8">
      <c r="A318" s="15" t="s">
        <v>465</v>
      </c>
      <c r="B318" s="15">
        <v>138</v>
      </c>
      <c r="C318" s="15">
        <v>141</v>
      </c>
      <c r="D318" s="15">
        <v>3</v>
      </c>
      <c r="E318" s="46">
        <f>10*10^-5</f>
        <v>1E-4</v>
      </c>
      <c r="F318" s="53" t="s">
        <v>666</v>
      </c>
      <c r="G318" s="46" t="s">
        <v>480</v>
      </c>
      <c r="H318" s="27"/>
    </row>
    <row r="319" spans="1:8">
      <c r="A319" s="15" t="s">
        <v>465</v>
      </c>
      <c r="B319" s="15">
        <v>141</v>
      </c>
      <c r="C319" s="15">
        <v>144</v>
      </c>
      <c r="D319" s="15">
        <v>3</v>
      </c>
      <c r="E319" s="46">
        <f>10*10^-5</f>
        <v>1E-4</v>
      </c>
      <c r="F319" s="53" t="s">
        <v>667</v>
      </c>
      <c r="G319" s="46" t="s">
        <v>480</v>
      </c>
      <c r="H319" s="27"/>
    </row>
    <row r="320" spans="1:8">
      <c r="A320" s="15" t="s">
        <v>465</v>
      </c>
      <c r="B320" s="15">
        <v>144</v>
      </c>
      <c r="C320" s="15">
        <v>147</v>
      </c>
      <c r="D320" s="15">
        <v>3</v>
      </c>
      <c r="E320" s="46">
        <f>380*10^-5</f>
        <v>3.8000000000000004E-3</v>
      </c>
      <c r="F320" s="53" t="s">
        <v>668</v>
      </c>
      <c r="G320" s="46" t="s">
        <v>480</v>
      </c>
      <c r="H320" s="27"/>
    </row>
    <row r="321" spans="1:8">
      <c r="A321" s="15" t="s">
        <v>465</v>
      </c>
      <c r="B321" s="15">
        <v>147</v>
      </c>
      <c r="C321" s="15">
        <v>150</v>
      </c>
      <c r="D321" s="15">
        <v>3</v>
      </c>
      <c r="E321" s="46">
        <f>100*10^-5</f>
        <v>1E-3</v>
      </c>
      <c r="F321" s="53" t="s">
        <v>669</v>
      </c>
      <c r="G321" s="46" t="s">
        <v>480</v>
      </c>
      <c r="H321" s="27"/>
    </row>
    <row r="322" spans="1:8">
      <c r="A322" s="15" t="s">
        <v>466</v>
      </c>
      <c r="B322" s="15">
        <v>0</v>
      </c>
      <c r="C322" s="15">
        <v>3</v>
      </c>
      <c r="D322" s="15">
        <v>3</v>
      </c>
      <c r="E322" s="46">
        <f>15*10^-5</f>
        <v>1.5000000000000001E-4</v>
      </c>
      <c r="F322" s="53" t="s">
        <v>670</v>
      </c>
      <c r="G322" s="46" t="s">
        <v>480</v>
      </c>
      <c r="H322" s="27"/>
    </row>
    <row r="323" spans="1:8">
      <c r="A323" s="15" t="s">
        <v>466</v>
      </c>
      <c r="B323" s="15">
        <v>3</v>
      </c>
      <c r="C323" s="15">
        <v>6</v>
      </c>
      <c r="D323" s="15">
        <v>3</v>
      </c>
      <c r="E323" s="46">
        <f>20*10^-5</f>
        <v>2.0000000000000001E-4</v>
      </c>
      <c r="F323" s="53" t="s">
        <v>671</v>
      </c>
      <c r="G323" s="46" t="s">
        <v>480</v>
      </c>
      <c r="H323" s="27"/>
    </row>
    <row r="324" spans="1:8">
      <c r="A324" s="15" t="s">
        <v>466</v>
      </c>
      <c r="B324" s="15">
        <v>6</v>
      </c>
      <c r="C324" s="15">
        <v>9</v>
      </c>
      <c r="D324" s="15">
        <v>3</v>
      </c>
      <c r="E324" s="46">
        <f>25*10^-5</f>
        <v>2.5000000000000001E-4</v>
      </c>
      <c r="F324" s="53" t="s">
        <v>672</v>
      </c>
      <c r="G324" s="46" t="s">
        <v>480</v>
      </c>
      <c r="H324" s="27"/>
    </row>
    <row r="325" spans="1:8">
      <c r="A325" s="15" t="s">
        <v>466</v>
      </c>
      <c r="B325" s="15">
        <v>9</v>
      </c>
      <c r="C325" s="15">
        <v>12</v>
      </c>
      <c r="D325" s="15">
        <v>3</v>
      </c>
      <c r="E325" s="46">
        <f>20*10^-5</f>
        <v>2.0000000000000001E-4</v>
      </c>
      <c r="F325" s="53" t="s">
        <v>673</v>
      </c>
      <c r="G325" s="46" t="s">
        <v>480</v>
      </c>
      <c r="H325" s="27"/>
    </row>
    <row r="326" spans="1:8">
      <c r="A326" s="15" t="s">
        <v>466</v>
      </c>
      <c r="B326" s="15">
        <v>12</v>
      </c>
      <c r="C326" s="15">
        <v>15</v>
      </c>
      <c r="D326" s="15">
        <v>3</v>
      </c>
      <c r="E326" s="46">
        <f>35*10^-5</f>
        <v>3.5000000000000005E-4</v>
      </c>
      <c r="F326" s="53" t="s">
        <v>674</v>
      </c>
      <c r="G326" s="46" t="s">
        <v>480</v>
      </c>
      <c r="H326" s="27"/>
    </row>
    <row r="327" spans="1:8">
      <c r="A327" s="15" t="s">
        <v>466</v>
      </c>
      <c r="B327" s="15">
        <v>15</v>
      </c>
      <c r="C327" s="15">
        <v>18</v>
      </c>
      <c r="D327" s="15">
        <v>3</v>
      </c>
      <c r="E327" s="46">
        <f>40*10^-5</f>
        <v>4.0000000000000002E-4</v>
      </c>
      <c r="F327" s="53" t="s">
        <v>675</v>
      </c>
      <c r="G327" s="46" t="s">
        <v>480</v>
      </c>
      <c r="H327" s="27"/>
    </row>
    <row r="328" spans="1:8">
      <c r="A328" s="15" t="s">
        <v>466</v>
      </c>
      <c r="B328" s="15">
        <v>18</v>
      </c>
      <c r="C328" s="15">
        <v>21</v>
      </c>
      <c r="D328" s="15">
        <v>3</v>
      </c>
      <c r="E328" s="46">
        <f>10*10^-5</f>
        <v>1E-4</v>
      </c>
      <c r="F328" s="53" t="s">
        <v>676</v>
      </c>
      <c r="G328" s="46" t="s">
        <v>480</v>
      </c>
      <c r="H328" s="27"/>
    </row>
    <row r="329" spans="1:8">
      <c r="A329" s="15" t="s">
        <v>466</v>
      </c>
      <c r="B329" s="15">
        <v>21</v>
      </c>
      <c r="C329" s="15">
        <v>24</v>
      </c>
      <c r="D329" s="15">
        <v>3</v>
      </c>
      <c r="E329" s="46">
        <f>10*10^-5</f>
        <v>1E-4</v>
      </c>
      <c r="F329" s="53" t="s">
        <v>677</v>
      </c>
      <c r="G329" s="46" t="s">
        <v>480</v>
      </c>
      <c r="H329" s="27"/>
    </row>
    <row r="330" spans="1:8">
      <c r="A330" s="15" t="s">
        <v>466</v>
      </c>
      <c r="B330" s="15">
        <v>24</v>
      </c>
      <c r="C330" s="15">
        <v>27</v>
      </c>
      <c r="D330" s="15">
        <v>3</v>
      </c>
      <c r="E330" s="46">
        <f>20*10^-5</f>
        <v>2.0000000000000001E-4</v>
      </c>
      <c r="F330" s="53" t="s">
        <v>678</v>
      </c>
      <c r="G330" s="46" t="s">
        <v>480</v>
      </c>
      <c r="H330" s="27"/>
    </row>
    <row r="331" spans="1:8">
      <c r="A331" s="15" t="s">
        <v>466</v>
      </c>
      <c r="B331" s="15">
        <v>27</v>
      </c>
      <c r="C331" s="15">
        <v>30</v>
      </c>
      <c r="D331" s="15">
        <v>3</v>
      </c>
      <c r="E331" s="46">
        <f>20*10^-5</f>
        <v>2.0000000000000001E-4</v>
      </c>
      <c r="F331" s="53" t="s">
        <v>679</v>
      </c>
      <c r="G331" s="46" t="s">
        <v>480</v>
      </c>
      <c r="H331" s="27"/>
    </row>
    <row r="332" spans="1:8">
      <c r="A332" s="15" t="s">
        <v>466</v>
      </c>
      <c r="B332" s="15">
        <v>30</v>
      </c>
      <c r="C332" s="15">
        <v>33</v>
      </c>
      <c r="D332" s="15">
        <v>3</v>
      </c>
      <c r="E332" s="46">
        <f>15*10^-5</f>
        <v>1.5000000000000001E-4</v>
      </c>
      <c r="F332" s="53" t="s">
        <v>680</v>
      </c>
      <c r="G332" s="46" t="s">
        <v>480</v>
      </c>
      <c r="H332" s="27"/>
    </row>
    <row r="333" spans="1:8">
      <c r="A333" s="15" t="s">
        <v>466</v>
      </c>
      <c r="B333" s="15">
        <v>33</v>
      </c>
      <c r="C333" s="15">
        <v>36</v>
      </c>
      <c r="D333" s="15">
        <v>3</v>
      </c>
      <c r="E333" s="46">
        <f>20*10^-5</f>
        <v>2.0000000000000001E-4</v>
      </c>
      <c r="F333" s="53" t="s">
        <v>681</v>
      </c>
      <c r="G333" s="46" t="s">
        <v>480</v>
      </c>
      <c r="H333" s="27"/>
    </row>
    <row r="334" spans="1:8">
      <c r="A334" s="15" t="s">
        <v>466</v>
      </c>
      <c r="B334" s="15">
        <v>36</v>
      </c>
      <c r="C334" s="15">
        <v>39</v>
      </c>
      <c r="D334" s="15">
        <v>3</v>
      </c>
      <c r="E334" s="46">
        <f>20*10^-5</f>
        <v>2.0000000000000001E-4</v>
      </c>
      <c r="F334" s="53" t="s">
        <v>682</v>
      </c>
      <c r="G334" s="46" t="s">
        <v>480</v>
      </c>
      <c r="H334" s="27"/>
    </row>
    <row r="335" spans="1:8">
      <c r="A335" s="15" t="s">
        <v>466</v>
      </c>
      <c r="B335" s="15">
        <v>39</v>
      </c>
      <c r="C335" s="15">
        <v>42</v>
      </c>
      <c r="D335" s="15">
        <v>3</v>
      </c>
      <c r="E335" s="46">
        <f>15*10^-5</f>
        <v>1.5000000000000001E-4</v>
      </c>
      <c r="F335" s="53" t="s">
        <v>683</v>
      </c>
      <c r="G335" s="46" t="s">
        <v>480</v>
      </c>
      <c r="H335" s="27"/>
    </row>
    <row r="336" spans="1:8">
      <c r="A336" s="15" t="s">
        <v>466</v>
      </c>
      <c r="B336" s="15">
        <v>42</v>
      </c>
      <c r="C336" s="15">
        <v>45</v>
      </c>
      <c r="D336" s="15">
        <v>3</v>
      </c>
      <c r="E336" s="46">
        <f>5*10^-5</f>
        <v>5.0000000000000002E-5</v>
      </c>
      <c r="F336" s="53" t="s">
        <v>684</v>
      </c>
      <c r="G336" s="46" t="s">
        <v>480</v>
      </c>
      <c r="H336" s="27"/>
    </row>
    <row r="337" spans="1:11">
      <c r="A337" s="15" t="s">
        <v>466</v>
      </c>
      <c r="B337" s="15">
        <v>45</v>
      </c>
      <c r="C337" s="15">
        <v>48</v>
      </c>
      <c r="D337" s="15">
        <v>3</v>
      </c>
      <c r="E337" s="46">
        <f>15*10^-5</f>
        <v>1.5000000000000001E-4</v>
      </c>
      <c r="F337" s="53" t="s">
        <v>685</v>
      </c>
      <c r="G337" s="46" t="s">
        <v>480</v>
      </c>
      <c r="H337" s="27"/>
    </row>
    <row r="338" spans="1:11">
      <c r="A338" s="15" t="s">
        <v>466</v>
      </c>
      <c r="B338" s="15">
        <v>48</v>
      </c>
      <c r="C338" s="15">
        <v>51</v>
      </c>
      <c r="D338" s="15">
        <v>3</v>
      </c>
      <c r="E338" s="46">
        <f>10*10^-5</f>
        <v>1E-4</v>
      </c>
      <c r="F338" s="53" t="s">
        <v>686</v>
      </c>
      <c r="G338" s="46" t="s">
        <v>480</v>
      </c>
      <c r="H338" s="27"/>
    </row>
    <row r="339" spans="1:11">
      <c r="A339" s="15" t="s">
        <v>466</v>
      </c>
      <c r="B339" s="15">
        <v>51</v>
      </c>
      <c r="C339" s="15">
        <v>54</v>
      </c>
      <c r="D339" s="15">
        <v>3</v>
      </c>
      <c r="E339" s="46">
        <f>30*10^-5</f>
        <v>3.0000000000000003E-4</v>
      </c>
      <c r="F339" s="53" t="s">
        <v>687</v>
      </c>
      <c r="G339" s="46" t="s">
        <v>480</v>
      </c>
      <c r="H339" s="27"/>
    </row>
    <row r="340" spans="1:11">
      <c r="A340" s="15" t="s">
        <v>466</v>
      </c>
      <c r="B340" s="15">
        <v>54</v>
      </c>
      <c r="C340" s="15">
        <v>57</v>
      </c>
      <c r="D340" s="15">
        <v>3</v>
      </c>
      <c r="E340" s="46">
        <f>30*10^-5</f>
        <v>3.0000000000000003E-4</v>
      </c>
      <c r="F340" s="53" t="s">
        <v>688</v>
      </c>
      <c r="G340" s="46" t="s">
        <v>480</v>
      </c>
      <c r="H340" s="27"/>
    </row>
    <row r="341" spans="1:11">
      <c r="A341" s="15" t="s">
        <v>466</v>
      </c>
      <c r="B341" s="15">
        <v>57</v>
      </c>
      <c r="C341" s="15">
        <v>60</v>
      </c>
      <c r="D341" s="15">
        <v>3</v>
      </c>
      <c r="E341" s="46">
        <f>45*10^-5</f>
        <v>4.5000000000000004E-4</v>
      </c>
      <c r="F341" s="53" t="s">
        <v>689</v>
      </c>
      <c r="G341" s="46" t="s">
        <v>480</v>
      </c>
      <c r="H341" s="27"/>
    </row>
    <row r="342" spans="1:11" ht="15.75" thickBot="1">
      <c r="A342" s="35" t="s">
        <v>466</v>
      </c>
      <c r="B342" s="35">
        <v>60</v>
      </c>
      <c r="C342" s="35">
        <v>63</v>
      </c>
      <c r="D342" s="35">
        <v>3</v>
      </c>
      <c r="E342" s="49">
        <f>30*10^-5</f>
        <v>3.0000000000000003E-4</v>
      </c>
      <c r="F342" s="74" t="s">
        <v>690</v>
      </c>
      <c r="G342" s="46" t="s">
        <v>480</v>
      </c>
      <c r="H342" s="27"/>
    </row>
    <row r="343" spans="1:11">
      <c r="A343" s="71" t="s">
        <v>466</v>
      </c>
      <c r="B343" s="71">
        <v>63</v>
      </c>
      <c r="C343" s="71">
        <v>66</v>
      </c>
      <c r="D343" s="71">
        <v>3</v>
      </c>
      <c r="E343" s="72">
        <f>55*10^-5</f>
        <v>5.5000000000000003E-4</v>
      </c>
      <c r="F343" s="73" t="s">
        <v>691</v>
      </c>
      <c r="G343" s="46" t="s">
        <v>480</v>
      </c>
      <c r="K343" s="13"/>
    </row>
    <row r="344" spans="1:11">
      <c r="A344" s="15" t="s">
        <v>466</v>
      </c>
      <c r="B344" s="15">
        <v>66</v>
      </c>
      <c r="C344" s="15">
        <v>69</v>
      </c>
      <c r="D344" s="15">
        <v>3</v>
      </c>
      <c r="E344" s="46">
        <f>60*10^-5</f>
        <v>6.0000000000000006E-4</v>
      </c>
      <c r="F344" s="53" t="s">
        <v>692</v>
      </c>
      <c r="G344" s="46" t="s">
        <v>480</v>
      </c>
      <c r="K344" s="13"/>
    </row>
    <row r="345" spans="1:11">
      <c r="A345" s="15" t="s">
        <v>466</v>
      </c>
      <c r="B345" s="15">
        <v>69</v>
      </c>
      <c r="C345" s="15">
        <v>72</v>
      </c>
      <c r="D345" s="15">
        <v>3</v>
      </c>
      <c r="E345" s="46">
        <f>50*10^-5</f>
        <v>5.0000000000000001E-4</v>
      </c>
      <c r="F345" s="53" t="s">
        <v>693</v>
      </c>
      <c r="G345" s="46" t="s">
        <v>480</v>
      </c>
      <c r="K345" s="13"/>
    </row>
    <row r="346" spans="1:11">
      <c r="A346" s="15" t="s">
        <v>466</v>
      </c>
      <c r="B346" s="15">
        <v>72</v>
      </c>
      <c r="C346" s="15">
        <v>75</v>
      </c>
      <c r="D346" s="15">
        <v>3</v>
      </c>
      <c r="E346" s="46">
        <f>55*10^-5</f>
        <v>5.5000000000000003E-4</v>
      </c>
      <c r="F346" s="53" t="s">
        <v>694</v>
      </c>
      <c r="G346" s="46" t="s">
        <v>480</v>
      </c>
      <c r="K346" s="13"/>
    </row>
    <row r="347" spans="1:11">
      <c r="A347" s="15" t="s">
        <v>466</v>
      </c>
      <c r="B347" s="15">
        <v>75</v>
      </c>
      <c r="C347" s="15">
        <v>78</v>
      </c>
      <c r="D347" s="15">
        <v>3</v>
      </c>
      <c r="E347" s="46">
        <f>50*10^-5</f>
        <v>5.0000000000000001E-4</v>
      </c>
      <c r="F347" s="53" t="s">
        <v>695</v>
      </c>
      <c r="G347" s="46" t="s">
        <v>480</v>
      </c>
      <c r="K347" s="13"/>
    </row>
    <row r="348" spans="1:11">
      <c r="A348" s="15" t="s">
        <v>466</v>
      </c>
      <c r="B348" s="15">
        <v>78</v>
      </c>
      <c r="C348" s="15">
        <v>81</v>
      </c>
      <c r="D348" s="15">
        <v>3</v>
      </c>
      <c r="E348" s="46">
        <f>45*10^-5</f>
        <v>4.5000000000000004E-4</v>
      </c>
      <c r="F348" s="53" t="s">
        <v>696</v>
      </c>
      <c r="G348" s="46" t="s">
        <v>480</v>
      </c>
      <c r="K348" s="13"/>
    </row>
    <row r="349" spans="1:11">
      <c r="A349" s="15" t="s">
        <v>466</v>
      </c>
      <c r="B349" s="15">
        <v>81</v>
      </c>
      <c r="C349" s="15">
        <v>84</v>
      </c>
      <c r="D349" s="15">
        <v>3</v>
      </c>
      <c r="E349" s="46">
        <f>70*10^-5</f>
        <v>7.000000000000001E-4</v>
      </c>
      <c r="F349" s="53" t="s">
        <v>697</v>
      </c>
      <c r="G349" s="46" t="s">
        <v>480</v>
      </c>
      <c r="K349" s="13"/>
    </row>
    <row r="350" spans="1:11">
      <c r="A350" s="15" t="s">
        <v>466</v>
      </c>
      <c r="B350" s="15">
        <v>84</v>
      </c>
      <c r="C350" s="15">
        <v>87</v>
      </c>
      <c r="D350" s="15">
        <v>3</v>
      </c>
      <c r="E350" s="46">
        <f>65*10^-5</f>
        <v>6.5000000000000008E-4</v>
      </c>
      <c r="F350" s="53" t="s">
        <v>698</v>
      </c>
      <c r="G350" s="46" t="s">
        <v>480</v>
      </c>
      <c r="K350" s="13"/>
    </row>
    <row r="351" spans="1:11">
      <c r="A351" s="15" t="s">
        <v>466</v>
      </c>
      <c r="B351" s="15">
        <v>87</v>
      </c>
      <c r="C351" s="15">
        <v>90</v>
      </c>
      <c r="D351" s="15">
        <v>3</v>
      </c>
      <c r="E351" s="46">
        <f>75*10^-5</f>
        <v>7.5000000000000002E-4</v>
      </c>
      <c r="F351" s="53" t="s">
        <v>699</v>
      </c>
      <c r="G351" s="46" t="s">
        <v>480</v>
      </c>
      <c r="K351" s="13"/>
    </row>
    <row r="352" spans="1:11">
      <c r="A352" s="15" t="s">
        <v>466</v>
      </c>
      <c r="B352" s="15">
        <v>90</v>
      </c>
      <c r="C352" s="15">
        <v>93</v>
      </c>
      <c r="D352" s="15">
        <v>3</v>
      </c>
      <c r="E352" s="46">
        <f>40*10^-5</f>
        <v>4.0000000000000002E-4</v>
      </c>
      <c r="F352" s="53" t="s">
        <v>700</v>
      </c>
      <c r="G352" s="46" t="s">
        <v>480</v>
      </c>
      <c r="K352" s="13"/>
    </row>
    <row r="353" spans="1:11">
      <c r="A353" s="15" t="s">
        <v>466</v>
      </c>
      <c r="B353" s="15">
        <v>93</v>
      </c>
      <c r="C353" s="15">
        <v>96</v>
      </c>
      <c r="D353" s="15">
        <v>3</v>
      </c>
      <c r="E353" s="46">
        <f>30*10^-5</f>
        <v>3.0000000000000003E-4</v>
      </c>
      <c r="F353" s="53" t="s">
        <v>701</v>
      </c>
      <c r="G353" s="46" t="s">
        <v>480</v>
      </c>
      <c r="K353" s="13"/>
    </row>
    <row r="354" spans="1:11">
      <c r="A354" s="15" t="s">
        <v>466</v>
      </c>
      <c r="B354" s="15">
        <v>96</v>
      </c>
      <c r="C354" s="15">
        <v>99</v>
      </c>
      <c r="D354" s="15">
        <v>3</v>
      </c>
      <c r="E354" s="46">
        <f>35*10^-5</f>
        <v>3.5000000000000005E-4</v>
      </c>
      <c r="F354" s="53" t="s">
        <v>702</v>
      </c>
      <c r="G354" s="46" t="s">
        <v>480</v>
      </c>
      <c r="K354" s="13"/>
    </row>
    <row r="355" spans="1:11">
      <c r="A355" s="15" t="s">
        <v>466</v>
      </c>
      <c r="B355" s="15">
        <v>99</v>
      </c>
      <c r="C355" s="15">
        <v>102</v>
      </c>
      <c r="D355" s="15">
        <v>3</v>
      </c>
      <c r="E355" s="46">
        <f>25*10^-5</f>
        <v>2.5000000000000001E-4</v>
      </c>
      <c r="F355" s="53" t="s">
        <v>703</v>
      </c>
      <c r="G355" s="46" t="s">
        <v>480</v>
      </c>
      <c r="K355" s="13"/>
    </row>
    <row r="356" spans="1:11">
      <c r="A356" s="15" t="s">
        <v>466</v>
      </c>
      <c r="B356" s="15">
        <v>102</v>
      </c>
      <c r="C356" s="15">
        <v>105</v>
      </c>
      <c r="D356" s="15">
        <v>3</v>
      </c>
      <c r="E356" s="46">
        <f>60*10^-5</f>
        <v>6.0000000000000006E-4</v>
      </c>
      <c r="F356" s="53" t="s">
        <v>704</v>
      </c>
      <c r="G356" s="46" t="s">
        <v>480</v>
      </c>
      <c r="K356" s="13"/>
    </row>
    <row r="357" spans="1:11">
      <c r="A357" s="15" t="s">
        <v>466</v>
      </c>
      <c r="B357" s="15">
        <v>105</v>
      </c>
      <c r="C357" s="15">
        <v>108</v>
      </c>
      <c r="D357" s="15">
        <v>3</v>
      </c>
      <c r="E357" s="46">
        <f>75*10^-5</f>
        <v>7.5000000000000002E-4</v>
      </c>
      <c r="F357" s="53" t="s">
        <v>705</v>
      </c>
      <c r="G357" s="46" t="s">
        <v>480</v>
      </c>
      <c r="K357" s="13"/>
    </row>
    <row r="358" spans="1:11">
      <c r="A358" s="15" t="s">
        <v>466</v>
      </c>
      <c r="B358" s="15">
        <v>108</v>
      </c>
      <c r="C358" s="15">
        <v>111</v>
      </c>
      <c r="D358" s="15">
        <v>3</v>
      </c>
      <c r="E358" s="46">
        <f>65*10^-5</f>
        <v>6.5000000000000008E-4</v>
      </c>
      <c r="F358" s="53" t="s">
        <v>706</v>
      </c>
      <c r="G358" s="46" t="s">
        <v>480</v>
      </c>
      <c r="K358" s="13"/>
    </row>
    <row r="359" spans="1:11">
      <c r="A359" s="15" t="s">
        <v>466</v>
      </c>
      <c r="B359" s="15">
        <v>111</v>
      </c>
      <c r="C359" s="15">
        <v>114</v>
      </c>
      <c r="D359" s="15">
        <v>3</v>
      </c>
      <c r="E359" s="46">
        <f>110*10^-5</f>
        <v>1.1000000000000001E-3</v>
      </c>
      <c r="F359" s="53" t="s">
        <v>707</v>
      </c>
      <c r="G359" s="46" t="s">
        <v>480</v>
      </c>
      <c r="K359" s="13"/>
    </row>
    <row r="360" spans="1:11">
      <c r="A360" s="15" t="s">
        <v>466</v>
      </c>
      <c r="B360" s="15">
        <v>114</v>
      </c>
      <c r="C360" s="15">
        <v>117</v>
      </c>
      <c r="D360" s="15">
        <v>3</v>
      </c>
      <c r="E360" s="46">
        <f>70*10^-5</f>
        <v>7.000000000000001E-4</v>
      </c>
      <c r="F360" s="53" t="s">
        <v>708</v>
      </c>
      <c r="G360" s="46" t="s">
        <v>480</v>
      </c>
      <c r="K360" s="13"/>
    </row>
    <row r="361" spans="1:11">
      <c r="A361" s="15" t="s">
        <v>466</v>
      </c>
      <c r="B361" s="15">
        <v>117</v>
      </c>
      <c r="C361" s="15">
        <v>120</v>
      </c>
      <c r="D361" s="15">
        <v>3</v>
      </c>
      <c r="E361" s="46">
        <f>90*10^-5</f>
        <v>9.0000000000000008E-4</v>
      </c>
      <c r="F361" s="53" t="s">
        <v>709</v>
      </c>
      <c r="G361" s="46" t="s">
        <v>480</v>
      </c>
      <c r="K361" s="13"/>
    </row>
    <row r="362" spans="1:11">
      <c r="A362" s="15" t="s">
        <v>466</v>
      </c>
      <c r="B362" s="15">
        <v>120</v>
      </c>
      <c r="C362" s="15">
        <v>123</v>
      </c>
      <c r="D362" s="15">
        <v>3</v>
      </c>
      <c r="E362" s="46">
        <f>140*10^-5</f>
        <v>1.4000000000000002E-3</v>
      </c>
      <c r="F362" s="53" t="s">
        <v>710</v>
      </c>
      <c r="G362" s="46" t="s">
        <v>480</v>
      </c>
      <c r="K362" s="13"/>
    </row>
    <row r="363" spans="1:11">
      <c r="A363" s="15" t="s">
        <v>466</v>
      </c>
      <c r="B363" s="15">
        <v>123</v>
      </c>
      <c r="C363" s="15">
        <v>126</v>
      </c>
      <c r="D363" s="15">
        <v>3</v>
      </c>
      <c r="E363" s="46">
        <f>135*10^-5</f>
        <v>1.3500000000000001E-3</v>
      </c>
      <c r="F363" s="53" t="s">
        <v>711</v>
      </c>
      <c r="G363" s="46" t="s">
        <v>480</v>
      </c>
      <c r="K363" s="13"/>
    </row>
    <row r="364" spans="1:11">
      <c r="A364" s="15" t="s">
        <v>466</v>
      </c>
      <c r="B364" s="15">
        <v>126</v>
      </c>
      <c r="C364" s="15">
        <v>129</v>
      </c>
      <c r="D364" s="15">
        <v>3</v>
      </c>
      <c r="E364" s="46">
        <f>200*10^-5</f>
        <v>2E-3</v>
      </c>
      <c r="F364" s="53" t="s">
        <v>712</v>
      </c>
      <c r="G364" s="46" t="s">
        <v>480</v>
      </c>
      <c r="K364" s="13"/>
    </row>
    <row r="365" spans="1:11">
      <c r="A365" s="15" t="s">
        <v>466</v>
      </c>
      <c r="B365" s="15">
        <v>129</v>
      </c>
      <c r="C365" s="15">
        <v>132</v>
      </c>
      <c r="D365" s="15">
        <v>3</v>
      </c>
      <c r="E365" s="46">
        <f>120*10^-5</f>
        <v>1.2000000000000001E-3</v>
      </c>
      <c r="F365" s="53" t="s">
        <v>713</v>
      </c>
      <c r="G365" s="46" t="s">
        <v>480</v>
      </c>
      <c r="K365" s="13"/>
    </row>
    <row r="366" spans="1:11">
      <c r="A366" s="15" t="s">
        <v>466</v>
      </c>
      <c r="B366" s="15">
        <v>132</v>
      </c>
      <c r="C366" s="15">
        <v>135</v>
      </c>
      <c r="D366" s="15">
        <v>3</v>
      </c>
      <c r="E366" s="46">
        <f>45*10^-5</f>
        <v>4.5000000000000004E-4</v>
      </c>
      <c r="F366" s="53" t="s">
        <v>714</v>
      </c>
      <c r="G366" s="46" t="s">
        <v>480</v>
      </c>
      <c r="K366" s="13"/>
    </row>
    <row r="367" spans="1:11">
      <c r="A367" s="15" t="s">
        <v>466</v>
      </c>
      <c r="B367" s="15">
        <v>135</v>
      </c>
      <c r="C367" s="15">
        <v>138</v>
      </c>
      <c r="D367" s="15">
        <v>3</v>
      </c>
      <c r="E367" s="46">
        <f>60*10^-5</f>
        <v>6.0000000000000006E-4</v>
      </c>
      <c r="F367" s="53" t="s">
        <v>715</v>
      </c>
      <c r="G367" s="46" t="s">
        <v>480</v>
      </c>
      <c r="K367" s="13"/>
    </row>
    <row r="368" spans="1:11">
      <c r="A368" s="15" t="s">
        <v>466</v>
      </c>
      <c r="B368" s="15">
        <v>138</v>
      </c>
      <c r="C368" s="15">
        <v>140</v>
      </c>
      <c r="D368" s="15">
        <v>2</v>
      </c>
      <c r="E368" s="46">
        <f>70*10^-5</f>
        <v>7.000000000000001E-4</v>
      </c>
      <c r="F368" s="53" t="s">
        <v>716</v>
      </c>
      <c r="G368" s="46" t="s">
        <v>480</v>
      </c>
      <c r="K368" s="13"/>
    </row>
    <row r="369" spans="1:11">
      <c r="A369" s="15" t="s">
        <v>467</v>
      </c>
      <c r="B369" s="15">
        <v>0</v>
      </c>
      <c r="C369" s="15">
        <v>3</v>
      </c>
      <c r="D369" s="15">
        <v>3</v>
      </c>
      <c r="E369" s="46">
        <f>33*10^-5</f>
        <v>3.3000000000000005E-4</v>
      </c>
      <c r="F369" s="53" t="s">
        <v>569</v>
      </c>
      <c r="G369" s="15" t="s">
        <v>480</v>
      </c>
      <c r="K369" s="13"/>
    </row>
    <row r="370" spans="1:11">
      <c r="A370" s="15" t="s">
        <v>467</v>
      </c>
      <c r="B370" s="15">
        <v>3</v>
      </c>
      <c r="C370" s="15">
        <v>6</v>
      </c>
      <c r="D370" s="15">
        <v>3</v>
      </c>
      <c r="E370" s="46">
        <f>29*10^-5</f>
        <v>2.9E-4</v>
      </c>
      <c r="F370" s="53" t="s">
        <v>570</v>
      </c>
      <c r="G370" s="15" t="s">
        <v>480</v>
      </c>
      <c r="K370" s="13"/>
    </row>
    <row r="371" spans="1:11">
      <c r="A371" s="15" t="s">
        <v>467</v>
      </c>
      <c r="B371" s="15">
        <v>6</v>
      </c>
      <c r="C371" s="15">
        <v>9</v>
      </c>
      <c r="D371" s="15">
        <v>3</v>
      </c>
      <c r="E371" s="46">
        <f>33*10^-5</f>
        <v>3.3000000000000005E-4</v>
      </c>
      <c r="F371" s="53" t="s">
        <v>571</v>
      </c>
      <c r="G371" s="15" t="s">
        <v>480</v>
      </c>
      <c r="K371" s="13"/>
    </row>
    <row r="372" spans="1:11">
      <c r="A372" s="15" t="s">
        <v>467</v>
      </c>
      <c r="B372" s="15">
        <v>9</v>
      </c>
      <c r="C372" s="15">
        <v>12</v>
      </c>
      <c r="D372" s="15">
        <v>3</v>
      </c>
      <c r="E372" s="46">
        <f>31*10^-5</f>
        <v>3.1E-4</v>
      </c>
      <c r="F372" s="53" t="s">
        <v>572</v>
      </c>
      <c r="G372" s="15" t="s">
        <v>480</v>
      </c>
      <c r="K372" s="13"/>
    </row>
    <row r="373" spans="1:11">
      <c r="A373" s="15" t="s">
        <v>467</v>
      </c>
      <c r="B373" s="15">
        <v>12</v>
      </c>
      <c r="C373" s="15">
        <v>13</v>
      </c>
      <c r="D373" s="15">
        <v>1</v>
      </c>
      <c r="E373" s="46">
        <f>9*10^-5</f>
        <v>9.0000000000000006E-5</v>
      </c>
      <c r="F373" s="16">
        <v>4418</v>
      </c>
      <c r="G373" s="15" t="s">
        <v>540</v>
      </c>
      <c r="K373" s="13"/>
    </row>
    <row r="374" spans="1:11">
      <c r="A374" s="15" t="s">
        <v>467</v>
      </c>
      <c r="B374" s="15">
        <v>13</v>
      </c>
      <c r="C374" s="15">
        <v>14</v>
      </c>
      <c r="D374" s="15">
        <v>1</v>
      </c>
      <c r="E374" s="46">
        <f>16*10^-5</f>
        <v>1.6000000000000001E-4</v>
      </c>
      <c r="F374" s="16">
        <v>4419</v>
      </c>
      <c r="G374" s="15" t="s">
        <v>540</v>
      </c>
      <c r="K374" s="13"/>
    </row>
    <row r="375" spans="1:11">
      <c r="A375" s="15" t="s">
        <v>467</v>
      </c>
      <c r="B375" s="15">
        <v>14</v>
      </c>
      <c r="C375" s="15">
        <v>15</v>
      </c>
      <c r="D375" s="15">
        <v>1</v>
      </c>
      <c r="E375" s="46">
        <f>45*10^-5</f>
        <v>4.5000000000000004E-4</v>
      </c>
      <c r="F375" s="16">
        <v>4420</v>
      </c>
      <c r="G375" s="15" t="s">
        <v>540</v>
      </c>
      <c r="K375" s="13"/>
    </row>
    <row r="376" spans="1:11">
      <c r="A376" s="15" t="s">
        <v>467</v>
      </c>
      <c r="B376" s="15">
        <v>15</v>
      </c>
      <c r="C376" s="15">
        <v>16</v>
      </c>
      <c r="D376" s="15">
        <v>1</v>
      </c>
      <c r="E376" s="46">
        <f>395*10^-5</f>
        <v>3.9500000000000004E-3</v>
      </c>
      <c r="F376" s="16">
        <v>4421</v>
      </c>
      <c r="G376" s="15" t="s">
        <v>540</v>
      </c>
      <c r="K376" s="13"/>
    </row>
    <row r="377" spans="1:11">
      <c r="A377" s="15" t="s">
        <v>467</v>
      </c>
      <c r="B377" s="15">
        <v>16</v>
      </c>
      <c r="C377" s="15">
        <v>17</v>
      </c>
      <c r="D377" s="15">
        <v>1</v>
      </c>
      <c r="E377" s="46">
        <f>150*10^-5</f>
        <v>1.5E-3</v>
      </c>
      <c r="F377" s="16">
        <v>4422</v>
      </c>
      <c r="G377" s="15" t="s">
        <v>540</v>
      </c>
      <c r="K377" s="13"/>
    </row>
    <row r="378" spans="1:11">
      <c r="A378" s="15" t="s">
        <v>467</v>
      </c>
      <c r="B378" s="15">
        <v>17</v>
      </c>
      <c r="C378" s="15">
        <v>18</v>
      </c>
      <c r="D378" s="15">
        <v>1</v>
      </c>
      <c r="E378" s="46">
        <f>135*10^-5</f>
        <v>1.3500000000000001E-3</v>
      </c>
      <c r="F378" s="16">
        <v>4423</v>
      </c>
      <c r="G378" s="15" t="s">
        <v>540</v>
      </c>
      <c r="K378" s="13"/>
    </row>
    <row r="379" spans="1:11">
      <c r="A379" s="15" t="s">
        <v>467</v>
      </c>
      <c r="B379" s="15">
        <v>18</v>
      </c>
      <c r="C379" s="15">
        <v>19</v>
      </c>
      <c r="D379" s="15">
        <v>1</v>
      </c>
      <c r="E379" s="46">
        <f>82*10^-5</f>
        <v>8.2000000000000009E-4</v>
      </c>
      <c r="F379" s="16">
        <v>4424</v>
      </c>
      <c r="G379" s="15" t="s">
        <v>540</v>
      </c>
      <c r="K379" s="13"/>
    </row>
    <row r="380" spans="1:11">
      <c r="A380" s="15" t="s">
        <v>467</v>
      </c>
      <c r="B380" s="15">
        <v>19</v>
      </c>
      <c r="C380" s="15">
        <v>20</v>
      </c>
      <c r="D380" s="15">
        <v>1</v>
      </c>
      <c r="E380" s="46">
        <f>265*10^-5</f>
        <v>2.65E-3</v>
      </c>
      <c r="F380" s="16">
        <v>4425</v>
      </c>
      <c r="G380" s="15" t="s">
        <v>540</v>
      </c>
      <c r="K380" s="13"/>
    </row>
    <row r="381" spans="1:11">
      <c r="A381" s="15" t="s">
        <v>467</v>
      </c>
      <c r="B381" s="15">
        <v>20</v>
      </c>
      <c r="C381" s="15">
        <v>21</v>
      </c>
      <c r="D381" s="15">
        <v>1</v>
      </c>
      <c r="E381" s="46">
        <f>89*10^-5</f>
        <v>8.9000000000000006E-4</v>
      </c>
      <c r="F381" s="16">
        <v>4426</v>
      </c>
      <c r="G381" s="15" t="s">
        <v>540</v>
      </c>
      <c r="K381" s="13"/>
    </row>
    <row r="382" spans="1:11">
      <c r="A382" s="15" t="s">
        <v>467</v>
      </c>
      <c r="B382" s="15">
        <v>21</v>
      </c>
      <c r="C382" s="15">
        <v>24</v>
      </c>
      <c r="D382" s="15">
        <v>3</v>
      </c>
      <c r="E382" s="46">
        <f>17*10^-5</f>
        <v>1.7000000000000001E-4</v>
      </c>
      <c r="F382" s="53" t="s">
        <v>573</v>
      </c>
      <c r="G382" s="15" t="s">
        <v>480</v>
      </c>
      <c r="K382" s="13"/>
    </row>
    <row r="383" spans="1:11">
      <c r="A383" s="15" t="s">
        <v>467</v>
      </c>
      <c r="B383" s="15">
        <v>24</v>
      </c>
      <c r="C383" s="15">
        <v>27</v>
      </c>
      <c r="D383" s="15">
        <v>3</v>
      </c>
      <c r="E383" s="46">
        <f>17*10^-5</f>
        <v>1.7000000000000001E-4</v>
      </c>
      <c r="F383" s="53" t="s">
        <v>574</v>
      </c>
      <c r="G383" s="15" t="s">
        <v>480</v>
      </c>
      <c r="K383" s="13"/>
    </row>
    <row r="384" spans="1:11">
      <c r="A384" s="15" t="s">
        <v>467</v>
      </c>
      <c r="B384" s="15">
        <v>27</v>
      </c>
      <c r="C384" s="15">
        <v>30</v>
      </c>
      <c r="D384" s="15">
        <v>3</v>
      </c>
      <c r="E384" s="46">
        <f>25*10^-5</f>
        <v>2.5000000000000001E-4</v>
      </c>
      <c r="F384" s="53" t="s">
        <v>575</v>
      </c>
      <c r="G384" s="15" t="s">
        <v>480</v>
      </c>
      <c r="K384" s="13"/>
    </row>
    <row r="385" spans="1:11">
      <c r="A385" s="15" t="s">
        <v>467</v>
      </c>
      <c r="B385" s="15">
        <v>30</v>
      </c>
      <c r="C385" s="15">
        <v>33</v>
      </c>
      <c r="D385" s="15">
        <v>3</v>
      </c>
      <c r="E385" s="46">
        <f>25*10^-5</f>
        <v>2.5000000000000001E-4</v>
      </c>
      <c r="F385" s="53" t="s">
        <v>576</v>
      </c>
      <c r="G385" s="15" t="s">
        <v>480</v>
      </c>
      <c r="K385" s="13"/>
    </row>
    <row r="386" spans="1:11" ht="15.75" thickBot="1">
      <c r="A386" s="35" t="s">
        <v>467</v>
      </c>
      <c r="B386" s="35">
        <v>33</v>
      </c>
      <c r="C386" s="35">
        <v>36</v>
      </c>
      <c r="D386" s="35">
        <v>3</v>
      </c>
      <c r="E386" s="49">
        <f>59*10^-5</f>
        <v>5.9000000000000003E-4</v>
      </c>
      <c r="F386" s="74" t="s">
        <v>577</v>
      </c>
      <c r="G386" s="15" t="s">
        <v>480</v>
      </c>
      <c r="K386" s="13"/>
    </row>
    <row r="387" spans="1:11">
      <c r="A387" s="11" t="s">
        <v>467</v>
      </c>
      <c r="B387" s="11">
        <v>36</v>
      </c>
      <c r="C387" s="11">
        <v>39</v>
      </c>
      <c r="D387" s="11">
        <v>3</v>
      </c>
      <c r="E387" s="47">
        <f>71*10^-5</f>
        <v>7.1000000000000002E-4</v>
      </c>
      <c r="F387" s="52" t="s">
        <v>578</v>
      </c>
      <c r="G387" s="15" t="s">
        <v>480</v>
      </c>
      <c r="K387" s="13"/>
    </row>
    <row r="388" spans="1:11">
      <c r="A388" s="15" t="s">
        <v>467</v>
      </c>
      <c r="B388" s="15">
        <v>39</v>
      </c>
      <c r="C388" s="15">
        <v>42</v>
      </c>
      <c r="D388" s="15">
        <v>3</v>
      </c>
      <c r="E388" s="46">
        <f>59*10^-5</f>
        <v>5.9000000000000003E-4</v>
      </c>
      <c r="F388" s="53" t="s">
        <v>579</v>
      </c>
      <c r="G388" s="15" t="s">
        <v>480</v>
      </c>
      <c r="K388" s="13"/>
    </row>
    <row r="389" spans="1:11">
      <c r="A389" s="15" t="s">
        <v>467</v>
      </c>
      <c r="B389" s="15">
        <v>42</v>
      </c>
      <c r="C389" s="15">
        <v>45</v>
      </c>
      <c r="D389" s="15">
        <v>3</v>
      </c>
      <c r="E389" s="46">
        <f>49*10^-5</f>
        <v>4.9000000000000009E-4</v>
      </c>
      <c r="F389" s="53" t="s">
        <v>580</v>
      </c>
      <c r="G389" s="15" t="s">
        <v>480</v>
      </c>
      <c r="K389" s="13"/>
    </row>
    <row r="390" spans="1:11">
      <c r="A390" s="15" t="s">
        <v>467</v>
      </c>
      <c r="B390" s="15">
        <v>45</v>
      </c>
      <c r="C390" s="15">
        <v>48</v>
      </c>
      <c r="D390" s="15">
        <v>3</v>
      </c>
      <c r="E390" s="46">
        <f>77*10^-5</f>
        <v>7.7000000000000007E-4</v>
      </c>
      <c r="F390" s="53" t="s">
        <v>581</v>
      </c>
      <c r="G390" s="15" t="s">
        <v>480</v>
      </c>
      <c r="K390" s="13"/>
    </row>
    <row r="391" spans="1:11">
      <c r="A391" s="15" t="s">
        <v>467</v>
      </c>
      <c r="B391" s="15">
        <v>48</v>
      </c>
      <c r="C391" s="15">
        <v>51</v>
      </c>
      <c r="D391" s="15">
        <v>3</v>
      </c>
      <c r="E391" s="46">
        <f>75*10^-5</f>
        <v>7.5000000000000002E-4</v>
      </c>
      <c r="F391" s="53" t="s">
        <v>582</v>
      </c>
      <c r="G391" s="15" t="s">
        <v>480</v>
      </c>
      <c r="K391" s="13"/>
    </row>
    <row r="392" spans="1:11">
      <c r="A392" s="15" t="s">
        <v>467</v>
      </c>
      <c r="B392" s="15">
        <v>51</v>
      </c>
      <c r="C392" s="15">
        <v>54</v>
      </c>
      <c r="D392" s="15">
        <v>3</v>
      </c>
      <c r="E392" s="46">
        <f>258*10^-5</f>
        <v>2.5800000000000003E-3</v>
      </c>
      <c r="F392" s="53" t="s">
        <v>583</v>
      </c>
      <c r="G392" s="15" t="s">
        <v>480</v>
      </c>
      <c r="K392" s="13"/>
    </row>
    <row r="393" spans="1:11">
      <c r="A393" s="15" t="s">
        <v>467</v>
      </c>
      <c r="B393" s="15">
        <v>54</v>
      </c>
      <c r="C393" s="15">
        <v>57</v>
      </c>
      <c r="D393" s="15">
        <v>3</v>
      </c>
      <c r="E393" s="46">
        <f>41*10^-5</f>
        <v>4.1000000000000005E-4</v>
      </c>
      <c r="F393" s="53" t="s">
        <v>584</v>
      </c>
      <c r="G393" s="15" t="s">
        <v>480</v>
      </c>
      <c r="K393" s="13"/>
    </row>
    <row r="394" spans="1:11">
      <c r="A394" s="15" t="s">
        <v>467</v>
      </c>
      <c r="B394" s="15">
        <v>57</v>
      </c>
      <c r="C394" s="15">
        <v>60</v>
      </c>
      <c r="D394" s="15">
        <v>3</v>
      </c>
      <c r="E394" s="46">
        <f>37*10^-5</f>
        <v>3.7000000000000005E-4</v>
      </c>
      <c r="F394" s="53" t="s">
        <v>585</v>
      </c>
      <c r="G394" s="15" t="s">
        <v>480</v>
      </c>
      <c r="K394" s="13"/>
    </row>
    <row r="395" spans="1:11">
      <c r="A395" s="15" t="s">
        <v>467</v>
      </c>
      <c r="B395" s="15">
        <v>60</v>
      </c>
      <c r="C395" s="15">
        <v>63</v>
      </c>
      <c r="D395" s="15">
        <v>3</v>
      </c>
      <c r="E395" s="46">
        <f>70*10^-5</f>
        <v>7.000000000000001E-4</v>
      </c>
      <c r="F395" s="53" t="s">
        <v>586</v>
      </c>
      <c r="G395" s="15" t="s">
        <v>480</v>
      </c>
      <c r="K395" s="13"/>
    </row>
    <row r="396" spans="1:11">
      <c r="A396" s="15" t="s">
        <v>467</v>
      </c>
      <c r="B396" s="15">
        <v>63</v>
      </c>
      <c r="C396" s="15">
        <v>66</v>
      </c>
      <c r="D396" s="15">
        <v>3</v>
      </c>
      <c r="E396" s="46">
        <f>66*10^-5</f>
        <v>6.600000000000001E-4</v>
      </c>
      <c r="F396" s="53" t="s">
        <v>587</v>
      </c>
      <c r="G396" s="15" t="s">
        <v>480</v>
      </c>
      <c r="K396" s="13"/>
    </row>
    <row r="397" spans="1:11">
      <c r="A397" s="15" t="s">
        <v>467</v>
      </c>
      <c r="B397" s="15">
        <v>66</v>
      </c>
      <c r="C397" s="15">
        <v>69</v>
      </c>
      <c r="D397" s="15">
        <v>3</v>
      </c>
      <c r="E397" s="46">
        <f>73*10^-5</f>
        <v>7.3000000000000007E-4</v>
      </c>
      <c r="F397" s="53" t="s">
        <v>588</v>
      </c>
      <c r="G397" s="15" t="s">
        <v>480</v>
      </c>
      <c r="K397" s="13"/>
    </row>
    <row r="398" spans="1:11">
      <c r="A398" s="15" t="s">
        <v>467</v>
      </c>
      <c r="B398" s="15">
        <v>69</v>
      </c>
      <c r="C398" s="15">
        <v>72</v>
      </c>
      <c r="D398" s="15">
        <v>3</v>
      </c>
      <c r="E398" s="46">
        <f>79*10^-5</f>
        <v>7.9000000000000001E-4</v>
      </c>
      <c r="F398" s="53" t="s">
        <v>589</v>
      </c>
      <c r="G398" s="15" t="s">
        <v>480</v>
      </c>
      <c r="K398" s="13"/>
    </row>
    <row r="399" spans="1:11">
      <c r="A399" s="15" t="s">
        <v>467</v>
      </c>
      <c r="B399" s="15">
        <v>72</v>
      </c>
      <c r="C399" s="15">
        <v>75</v>
      </c>
      <c r="D399" s="15">
        <v>3</v>
      </c>
      <c r="E399" s="46">
        <f>90*10^-5</f>
        <v>9.0000000000000008E-4</v>
      </c>
      <c r="F399" s="53" t="s">
        <v>590</v>
      </c>
      <c r="G399" s="15" t="s">
        <v>480</v>
      </c>
      <c r="K399" s="13"/>
    </row>
    <row r="400" spans="1:11">
      <c r="A400" s="15" t="s">
        <v>467</v>
      </c>
      <c r="B400" s="15">
        <v>75</v>
      </c>
      <c r="C400" s="15">
        <v>78</v>
      </c>
      <c r="D400" s="15">
        <v>3</v>
      </c>
      <c r="E400" s="46">
        <f>57*10^-5</f>
        <v>5.7000000000000009E-4</v>
      </c>
      <c r="F400" s="53" t="s">
        <v>591</v>
      </c>
      <c r="G400" s="15" t="s">
        <v>480</v>
      </c>
      <c r="K400" s="13"/>
    </row>
    <row r="401" spans="1:11">
      <c r="A401" s="15" t="s">
        <v>467</v>
      </c>
      <c r="B401" s="15">
        <v>78</v>
      </c>
      <c r="C401" s="15">
        <v>81</v>
      </c>
      <c r="D401" s="15">
        <v>3</v>
      </c>
      <c r="E401" s="46">
        <f>65*10^-5</f>
        <v>6.5000000000000008E-4</v>
      </c>
      <c r="F401" s="53" t="s">
        <v>592</v>
      </c>
      <c r="G401" s="15" t="s">
        <v>480</v>
      </c>
      <c r="K401" s="13"/>
    </row>
    <row r="402" spans="1:11">
      <c r="A402" s="15" t="s">
        <v>467</v>
      </c>
      <c r="B402" s="15">
        <v>81</v>
      </c>
      <c r="C402" s="15">
        <v>84</v>
      </c>
      <c r="D402" s="15">
        <v>3</v>
      </c>
      <c r="E402" s="46">
        <f>25*10^-5</f>
        <v>2.5000000000000001E-4</v>
      </c>
      <c r="F402" s="53" t="s">
        <v>593</v>
      </c>
      <c r="G402" s="15" t="s">
        <v>480</v>
      </c>
      <c r="K402" s="28"/>
    </row>
    <row r="403" spans="1:11">
      <c r="A403" s="15" t="s">
        <v>467</v>
      </c>
      <c r="B403" s="15">
        <v>84</v>
      </c>
      <c r="C403" s="15">
        <v>87</v>
      </c>
      <c r="D403" s="15">
        <v>3</v>
      </c>
      <c r="E403" s="46">
        <f>90*10^-5</f>
        <v>9.0000000000000008E-4</v>
      </c>
      <c r="F403" s="53" t="s">
        <v>594</v>
      </c>
      <c r="G403" s="15" t="s">
        <v>480</v>
      </c>
      <c r="K403" s="13"/>
    </row>
    <row r="404" spans="1:11">
      <c r="A404" s="15" t="s">
        <v>467</v>
      </c>
      <c r="B404" s="15">
        <v>87</v>
      </c>
      <c r="C404" s="15">
        <v>90</v>
      </c>
      <c r="D404" s="15">
        <v>3</v>
      </c>
      <c r="E404" s="46">
        <f>16400*10^-5</f>
        <v>0.16400000000000001</v>
      </c>
      <c r="F404" s="53" t="s">
        <v>595</v>
      </c>
      <c r="G404" s="15" t="s">
        <v>480</v>
      </c>
      <c r="K404" s="28"/>
    </row>
    <row r="405" spans="1:11">
      <c r="A405" s="15" t="s">
        <v>467</v>
      </c>
      <c r="B405" s="15">
        <v>90</v>
      </c>
      <c r="C405" s="15">
        <v>93</v>
      </c>
      <c r="D405" s="15">
        <v>3</v>
      </c>
      <c r="E405" s="46">
        <f>25000*10^-5</f>
        <v>0.25</v>
      </c>
      <c r="F405" s="53" t="s">
        <v>596</v>
      </c>
      <c r="G405" s="15" t="s">
        <v>480</v>
      </c>
      <c r="K405" s="13"/>
    </row>
    <row r="406" spans="1:11">
      <c r="A406" s="15" t="s">
        <v>467</v>
      </c>
      <c r="B406" s="15">
        <v>93</v>
      </c>
      <c r="C406" s="15">
        <v>96</v>
      </c>
      <c r="D406" s="15">
        <v>3</v>
      </c>
      <c r="E406" s="46">
        <f>23550*10^-5</f>
        <v>0.23550000000000001</v>
      </c>
      <c r="F406" s="53" t="s">
        <v>597</v>
      </c>
      <c r="G406" s="15" t="s">
        <v>480</v>
      </c>
      <c r="K406" s="28"/>
    </row>
    <row r="407" spans="1:11">
      <c r="A407" s="15" t="s">
        <v>467</v>
      </c>
      <c r="B407" s="15">
        <v>96</v>
      </c>
      <c r="C407" s="15">
        <v>97</v>
      </c>
      <c r="D407" s="15">
        <v>1</v>
      </c>
      <c r="E407" s="46">
        <f>1086*10^-5</f>
        <v>1.0860000000000002E-2</v>
      </c>
      <c r="F407" s="16">
        <v>4502</v>
      </c>
      <c r="G407" s="46" t="s">
        <v>540</v>
      </c>
      <c r="K407" s="28"/>
    </row>
    <row r="408" spans="1:11">
      <c r="A408" s="15" t="s">
        <v>467</v>
      </c>
      <c r="B408" s="15">
        <v>97</v>
      </c>
      <c r="C408" s="15">
        <v>98</v>
      </c>
      <c r="D408" s="15">
        <v>1</v>
      </c>
      <c r="E408" s="46">
        <f>7800*10^-5</f>
        <v>7.8E-2</v>
      </c>
      <c r="F408" s="16">
        <v>4503</v>
      </c>
      <c r="G408" s="46" t="s">
        <v>540</v>
      </c>
      <c r="K408" s="13"/>
    </row>
    <row r="409" spans="1:11">
      <c r="A409" s="15" t="s">
        <v>467</v>
      </c>
      <c r="B409" s="15">
        <v>98</v>
      </c>
      <c r="C409" s="15">
        <v>99</v>
      </c>
      <c r="D409" s="15">
        <v>1</v>
      </c>
      <c r="E409" s="46">
        <f>1820*10^-5</f>
        <v>1.8200000000000001E-2</v>
      </c>
      <c r="F409" s="16">
        <v>4504</v>
      </c>
      <c r="G409" s="46" t="s">
        <v>540</v>
      </c>
      <c r="K409" s="28"/>
    </row>
    <row r="410" spans="1:11">
      <c r="A410" s="15" t="s">
        <v>467</v>
      </c>
      <c r="B410" s="15">
        <v>99</v>
      </c>
      <c r="C410" s="15">
        <v>100</v>
      </c>
      <c r="D410" s="15">
        <v>1</v>
      </c>
      <c r="E410" s="46">
        <f>422*10^-5</f>
        <v>4.2200000000000007E-3</v>
      </c>
      <c r="F410" s="16">
        <v>4505</v>
      </c>
      <c r="G410" s="46" t="s">
        <v>540</v>
      </c>
      <c r="K410" s="28"/>
    </row>
    <row r="411" spans="1:11">
      <c r="A411" s="15" t="s">
        <v>467</v>
      </c>
      <c r="B411" s="15">
        <v>100</v>
      </c>
      <c r="C411" s="15">
        <v>101</v>
      </c>
      <c r="D411" s="15">
        <v>1</v>
      </c>
      <c r="E411" s="46">
        <f>380*10^-5</f>
        <v>3.8000000000000004E-3</v>
      </c>
      <c r="F411" s="16">
        <v>4506</v>
      </c>
      <c r="G411" s="46" t="s">
        <v>540</v>
      </c>
      <c r="K411" s="28"/>
    </row>
    <row r="412" spans="1:11">
      <c r="A412" s="15" t="s">
        <v>467</v>
      </c>
      <c r="B412" s="15">
        <v>101</v>
      </c>
      <c r="C412" s="15">
        <v>102</v>
      </c>
      <c r="D412" s="15">
        <v>1</v>
      </c>
      <c r="E412" s="46">
        <f>156*10^-5</f>
        <v>1.5600000000000002E-3</v>
      </c>
      <c r="F412" s="16">
        <v>4507</v>
      </c>
      <c r="G412" s="46" t="s">
        <v>540</v>
      </c>
      <c r="K412" s="13"/>
    </row>
    <row r="413" spans="1:11">
      <c r="A413" s="15" t="s">
        <v>467</v>
      </c>
      <c r="B413" s="15">
        <v>102</v>
      </c>
      <c r="C413" s="15">
        <v>103</v>
      </c>
      <c r="D413" s="15">
        <v>1</v>
      </c>
      <c r="E413" s="46">
        <f>6010*10^-5</f>
        <v>6.0100000000000008E-2</v>
      </c>
      <c r="F413" s="16">
        <v>4508</v>
      </c>
      <c r="G413" s="46" t="s">
        <v>540</v>
      </c>
      <c r="K413" s="28"/>
    </row>
    <row r="414" spans="1:11">
      <c r="A414" s="15" t="s">
        <v>467</v>
      </c>
      <c r="B414" s="15">
        <v>103</v>
      </c>
      <c r="C414" s="15">
        <v>104</v>
      </c>
      <c r="D414" s="15">
        <v>1</v>
      </c>
      <c r="E414" s="46">
        <f>2785*10^-5</f>
        <v>2.7850000000000003E-2</v>
      </c>
      <c r="F414" s="16">
        <v>4509</v>
      </c>
      <c r="G414" s="46" t="s">
        <v>540</v>
      </c>
      <c r="K414" s="13"/>
    </row>
    <row r="415" spans="1:11">
      <c r="A415" s="15" t="s">
        <v>467</v>
      </c>
      <c r="B415" s="15">
        <v>104</v>
      </c>
      <c r="C415" s="15">
        <v>105</v>
      </c>
      <c r="D415" s="15">
        <v>1</v>
      </c>
      <c r="E415" s="46">
        <f>6515*10^-5</f>
        <v>6.515E-2</v>
      </c>
      <c r="F415" s="107">
        <v>4511</v>
      </c>
      <c r="G415" s="46" t="s">
        <v>540</v>
      </c>
      <c r="K415" s="13"/>
    </row>
    <row r="416" spans="1:11">
      <c r="A416" s="15" t="s">
        <v>467</v>
      </c>
      <c r="B416" s="15">
        <v>105</v>
      </c>
      <c r="C416" s="15">
        <v>106</v>
      </c>
      <c r="D416" s="15">
        <v>1</v>
      </c>
      <c r="E416" s="46">
        <f>6200*10^-5</f>
        <v>6.2000000000000006E-2</v>
      </c>
      <c r="F416" s="16">
        <v>4512</v>
      </c>
      <c r="G416" s="46" t="s">
        <v>540</v>
      </c>
      <c r="K416" s="28"/>
    </row>
    <row r="417" spans="1:11">
      <c r="A417" s="15" t="s">
        <v>467</v>
      </c>
      <c r="B417" s="15">
        <v>106</v>
      </c>
      <c r="C417" s="15">
        <v>107</v>
      </c>
      <c r="D417" s="15">
        <v>1</v>
      </c>
      <c r="E417" s="46">
        <f>7800*10^-5</f>
        <v>7.8E-2</v>
      </c>
      <c r="F417" s="16">
        <v>4513</v>
      </c>
      <c r="G417" s="46" t="s">
        <v>540</v>
      </c>
      <c r="K417" s="13"/>
    </row>
    <row r="418" spans="1:11">
      <c r="A418" s="15" t="s">
        <v>467</v>
      </c>
      <c r="B418" s="15">
        <v>107</v>
      </c>
      <c r="C418" s="15">
        <v>108</v>
      </c>
      <c r="D418" s="15">
        <v>1</v>
      </c>
      <c r="E418" s="46">
        <f>5200*10^-5</f>
        <v>5.2000000000000005E-2</v>
      </c>
      <c r="F418" s="16">
        <v>4514</v>
      </c>
      <c r="G418" s="46" t="s">
        <v>540</v>
      </c>
      <c r="K418" s="13"/>
    </row>
    <row r="419" spans="1:11">
      <c r="A419" s="15" t="s">
        <v>467</v>
      </c>
      <c r="B419" s="15">
        <v>108</v>
      </c>
      <c r="C419" s="15">
        <v>109</v>
      </c>
      <c r="D419" s="15">
        <v>1</v>
      </c>
      <c r="E419" s="46">
        <f>1355*10^-5</f>
        <v>1.3550000000000001E-2</v>
      </c>
      <c r="F419" s="16">
        <v>4515</v>
      </c>
      <c r="G419" s="46" t="s">
        <v>540</v>
      </c>
      <c r="K419" s="13"/>
    </row>
    <row r="420" spans="1:11">
      <c r="A420" s="15" t="s">
        <v>467</v>
      </c>
      <c r="B420" s="15">
        <v>109</v>
      </c>
      <c r="C420" s="15">
        <v>110</v>
      </c>
      <c r="D420" s="15">
        <v>1</v>
      </c>
      <c r="E420" s="46">
        <f>4000*10^-5</f>
        <v>0.04</v>
      </c>
      <c r="F420" s="16">
        <v>4516</v>
      </c>
      <c r="G420" s="46" t="s">
        <v>540</v>
      </c>
      <c r="K420" s="13"/>
    </row>
    <row r="421" spans="1:11">
      <c r="A421" s="15" t="s">
        <v>467</v>
      </c>
      <c r="B421" s="15">
        <v>110</v>
      </c>
      <c r="C421" s="15">
        <v>111</v>
      </c>
      <c r="D421" s="15">
        <v>1</v>
      </c>
      <c r="E421" s="46">
        <f>6775*10^-5</f>
        <v>6.7750000000000005E-2</v>
      </c>
      <c r="F421" s="16">
        <v>4517</v>
      </c>
      <c r="G421" s="46" t="s">
        <v>540</v>
      </c>
      <c r="K421" s="13"/>
    </row>
    <row r="422" spans="1:11">
      <c r="A422" s="15" t="s">
        <v>467</v>
      </c>
      <c r="B422" s="15">
        <v>111</v>
      </c>
      <c r="C422" s="15">
        <v>112</v>
      </c>
      <c r="D422" s="15">
        <v>1</v>
      </c>
      <c r="E422" s="46">
        <f>13380*10^-5</f>
        <v>0.1338</v>
      </c>
      <c r="F422" s="16">
        <v>4518</v>
      </c>
      <c r="G422" s="46" t="s">
        <v>540</v>
      </c>
      <c r="K422" s="13"/>
    </row>
    <row r="423" spans="1:11">
      <c r="A423" s="15" t="s">
        <v>467</v>
      </c>
      <c r="B423" s="15">
        <v>112</v>
      </c>
      <c r="C423" s="15">
        <v>113</v>
      </c>
      <c r="D423" s="15">
        <v>1</v>
      </c>
      <c r="E423" s="46">
        <f>11900*10^-5</f>
        <v>0.11900000000000001</v>
      </c>
      <c r="F423" s="16">
        <v>4519</v>
      </c>
      <c r="G423" s="46" t="s">
        <v>540</v>
      </c>
      <c r="K423" s="13"/>
    </row>
    <row r="424" spans="1:11">
      <c r="A424" s="15" t="s">
        <v>467</v>
      </c>
      <c r="B424" s="15">
        <v>113</v>
      </c>
      <c r="C424" s="15">
        <v>114</v>
      </c>
      <c r="D424" s="15">
        <v>1</v>
      </c>
      <c r="E424" s="46">
        <f>982*10^-5</f>
        <v>9.8200000000000006E-3</v>
      </c>
      <c r="F424" s="16">
        <v>4520</v>
      </c>
      <c r="G424" s="46" t="s">
        <v>540</v>
      </c>
      <c r="K424" s="13"/>
    </row>
    <row r="425" spans="1:11">
      <c r="A425" s="15" t="s">
        <v>467</v>
      </c>
      <c r="B425" s="15">
        <v>114</v>
      </c>
      <c r="C425" s="15">
        <v>115</v>
      </c>
      <c r="D425" s="15">
        <v>1</v>
      </c>
      <c r="E425" s="46">
        <f>235*10^-5</f>
        <v>2.3500000000000001E-3</v>
      </c>
      <c r="F425" s="16">
        <v>4521</v>
      </c>
      <c r="G425" s="46" t="s">
        <v>540</v>
      </c>
      <c r="K425" s="13"/>
    </row>
    <row r="426" spans="1:11">
      <c r="A426" s="15" t="s">
        <v>467</v>
      </c>
      <c r="B426" s="15">
        <v>115</v>
      </c>
      <c r="C426" s="15">
        <v>116</v>
      </c>
      <c r="D426" s="15">
        <v>1</v>
      </c>
      <c r="E426" s="46">
        <f>196*10^-5</f>
        <v>1.9600000000000004E-3</v>
      </c>
      <c r="F426" s="16">
        <v>4522</v>
      </c>
      <c r="G426" s="46" t="s">
        <v>540</v>
      </c>
      <c r="K426" s="13"/>
    </row>
    <row r="427" spans="1:11">
      <c r="A427" s="15" t="s">
        <v>467</v>
      </c>
      <c r="B427" s="15">
        <v>116</v>
      </c>
      <c r="C427" s="15">
        <v>117</v>
      </c>
      <c r="D427" s="15">
        <v>1</v>
      </c>
      <c r="E427" s="46">
        <f>223*10^-5</f>
        <v>2.2300000000000002E-3</v>
      </c>
      <c r="F427" s="16">
        <v>4523</v>
      </c>
      <c r="G427" s="46" t="s">
        <v>540</v>
      </c>
      <c r="K427" s="13"/>
    </row>
    <row r="428" spans="1:11">
      <c r="A428" s="17" t="s">
        <v>467</v>
      </c>
      <c r="B428" s="17">
        <v>117</v>
      </c>
      <c r="C428" s="17">
        <v>120</v>
      </c>
      <c r="D428" s="17">
        <v>3</v>
      </c>
      <c r="E428" s="66">
        <f>147*10^-5</f>
        <v>1.4700000000000002E-3</v>
      </c>
      <c r="F428" s="54" t="s">
        <v>598</v>
      </c>
      <c r="G428" s="15" t="s">
        <v>480</v>
      </c>
      <c r="K428" s="13"/>
    </row>
    <row r="429" spans="1:11">
      <c r="K429" s="28"/>
    </row>
    <row r="430" spans="1:11">
      <c r="K430" s="28"/>
    </row>
    <row r="431" spans="1:11">
      <c r="K431" s="28"/>
    </row>
    <row r="432" spans="1:11">
      <c r="K432" s="28"/>
    </row>
    <row r="433" spans="11:11">
      <c r="K433" s="28"/>
    </row>
    <row r="434" spans="11:11">
      <c r="K434" s="28"/>
    </row>
    <row r="435" spans="11:11">
      <c r="K435" s="28"/>
    </row>
    <row r="436" spans="11:11">
      <c r="K436" s="28"/>
    </row>
    <row r="437" spans="11:11">
      <c r="K437" s="28"/>
    </row>
    <row r="438" spans="11:11">
      <c r="K438" s="28"/>
    </row>
    <row r="439" spans="11:11">
      <c r="K439" s="28"/>
    </row>
    <row r="440" spans="11:11">
      <c r="K440" s="28"/>
    </row>
    <row r="441" spans="11:11">
      <c r="K441" s="28"/>
    </row>
  </sheetData>
  <sortState ref="A2:G514">
    <sortCondition ref="A2:A514"/>
    <sortCondition ref="B2:B51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896"/>
  <sheetViews>
    <sheetView topLeftCell="J870" workbookViewId="0">
      <selection sqref="A1:AC896"/>
    </sheetView>
  </sheetViews>
  <sheetFormatPr defaultRowHeight="15"/>
  <cols>
    <col min="1" max="1" width="11.85546875" bestFit="1" customWidth="1"/>
    <col min="3" max="3" width="9.28515625" customWidth="1"/>
    <col min="5" max="5" width="4.28515625" customWidth="1"/>
    <col min="6" max="6" width="4" bestFit="1" customWidth="1"/>
    <col min="7" max="7" width="11.5703125" bestFit="1" customWidth="1"/>
    <col min="8" max="8" width="6" hidden="1" customWidth="1"/>
    <col min="9" max="9" width="49.28515625" bestFit="1" customWidth="1"/>
    <col min="10" max="10" width="7.85546875" bestFit="1" customWidth="1"/>
    <col min="11" max="11" width="7.85546875" customWidth="1"/>
    <col min="12" max="12" width="9.7109375" bestFit="1" customWidth="1"/>
    <col min="13" max="13" width="10" bestFit="1" customWidth="1"/>
    <col min="14" max="14" width="4.42578125" bestFit="1" customWidth="1"/>
    <col min="15" max="15" width="8.85546875" bestFit="1" customWidth="1"/>
    <col min="16" max="16" width="6.42578125" bestFit="1" customWidth="1"/>
    <col min="17" max="17" width="9" bestFit="1" customWidth="1"/>
    <col min="18" max="18" width="10.28515625" bestFit="1" customWidth="1"/>
    <col min="19" max="19" width="7.5703125" bestFit="1" customWidth="1"/>
    <col min="20" max="20" width="10.42578125" bestFit="1" customWidth="1"/>
    <col min="21" max="21" width="10.28515625" bestFit="1" customWidth="1"/>
    <col min="22" max="22" width="6.7109375" bestFit="1" customWidth="1"/>
    <col min="23" max="23" width="4.5703125" bestFit="1" customWidth="1"/>
    <col min="24" max="24" width="7" bestFit="1" customWidth="1"/>
    <col min="25" max="25" width="4.5703125" bestFit="1" customWidth="1"/>
    <col min="26" max="26" width="7" bestFit="1" customWidth="1"/>
    <col min="27" max="27" width="4.5703125" bestFit="1" customWidth="1"/>
    <col min="28" max="28" width="7" bestFit="1" customWidth="1"/>
    <col min="29" max="29" width="8.42578125" bestFit="1" customWidth="1"/>
  </cols>
  <sheetData>
    <row r="1" spans="1:29">
      <c r="A1" s="23" t="s">
        <v>16</v>
      </c>
      <c r="B1" s="23" t="s">
        <v>18</v>
      </c>
      <c r="C1" s="23" t="s">
        <v>19</v>
      </c>
      <c r="D1" s="23" t="s">
        <v>30</v>
      </c>
      <c r="E1" s="23">
        <v>1</v>
      </c>
      <c r="F1" s="23">
        <v>2</v>
      </c>
      <c r="G1" s="23" t="s">
        <v>31</v>
      </c>
      <c r="H1" s="23" t="s">
        <v>32</v>
      </c>
      <c r="I1" s="23" t="s">
        <v>33</v>
      </c>
      <c r="J1" s="23" t="s">
        <v>34</v>
      </c>
      <c r="K1" s="23" t="s">
        <v>35</v>
      </c>
      <c r="L1" s="23" t="s">
        <v>807</v>
      </c>
      <c r="M1" s="23" t="s">
        <v>36</v>
      </c>
      <c r="N1" s="23" t="s">
        <v>808</v>
      </c>
      <c r="O1" s="23" t="s">
        <v>809</v>
      </c>
      <c r="P1" s="23" t="s">
        <v>810</v>
      </c>
      <c r="Q1" s="23" t="s">
        <v>811</v>
      </c>
      <c r="R1" s="23" t="s">
        <v>812</v>
      </c>
      <c r="S1" s="23" t="s">
        <v>813</v>
      </c>
      <c r="T1" s="23" t="s">
        <v>814</v>
      </c>
      <c r="U1" s="23" t="s">
        <v>815</v>
      </c>
      <c r="V1" s="23" t="s">
        <v>816</v>
      </c>
      <c r="W1" s="23" t="s">
        <v>817</v>
      </c>
      <c r="X1" s="23" t="s">
        <v>818</v>
      </c>
      <c r="Y1" s="23" t="s">
        <v>819</v>
      </c>
      <c r="Z1" s="23" t="s">
        <v>820</v>
      </c>
      <c r="AA1" s="23" t="s">
        <v>821</v>
      </c>
      <c r="AB1" s="23" t="s">
        <v>822</v>
      </c>
      <c r="AC1" t="s">
        <v>823</v>
      </c>
    </row>
    <row r="2" spans="1:29">
      <c r="A2" s="5" t="s">
        <v>460</v>
      </c>
      <c r="B2">
        <v>0</v>
      </c>
      <c r="C2">
        <v>1</v>
      </c>
      <c r="D2" t="s">
        <v>37</v>
      </c>
      <c r="E2" t="s">
        <v>39</v>
      </c>
      <c r="G2" t="s">
        <v>43</v>
      </c>
      <c r="I2" t="s">
        <v>89</v>
      </c>
      <c r="J2" t="s">
        <v>68</v>
      </c>
      <c r="K2" t="s">
        <v>61</v>
      </c>
      <c r="L2" t="s">
        <v>44</v>
      </c>
      <c r="W2" t="s">
        <v>52</v>
      </c>
      <c r="X2">
        <v>2</v>
      </c>
      <c r="Y2" t="s">
        <v>46</v>
      </c>
      <c r="Z2">
        <v>2</v>
      </c>
      <c r="AC2">
        <v>3</v>
      </c>
    </row>
    <row r="3" spans="1:29">
      <c r="A3" s="5" t="s">
        <v>460</v>
      </c>
      <c r="B3">
        <v>1</v>
      </c>
      <c r="C3">
        <v>2</v>
      </c>
      <c r="D3" t="s">
        <v>38</v>
      </c>
      <c r="E3" t="s">
        <v>39</v>
      </c>
      <c r="F3" t="s">
        <v>42</v>
      </c>
      <c r="G3" t="s">
        <v>43</v>
      </c>
      <c r="I3" t="s">
        <v>88</v>
      </c>
      <c r="J3" t="s">
        <v>68</v>
      </c>
      <c r="K3" t="s">
        <v>61</v>
      </c>
      <c r="L3" t="s">
        <v>44</v>
      </c>
      <c r="W3" t="s">
        <v>52</v>
      </c>
      <c r="X3">
        <v>2</v>
      </c>
      <c r="Y3" t="s">
        <v>46</v>
      </c>
      <c r="Z3">
        <v>1</v>
      </c>
      <c r="AA3" t="s">
        <v>45</v>
      </c>
      <c r="AB3">
        <v>1</v>
      </c>
      <c r="AC3">
        <v>3</v>
      </c>
    </row>
    <row r="4" spans="1:29">
      <c r="A4" s="5" t="s">
        <v>460</v>
      </c>
      <c r="B4">
        <v>2</v>
      </c>
      <c r="C4">
        <v>3</v>
      </c>
      <c r="D4" t="s">
        <v>38</v>
      </c>
      <c r="E4" t="s">
        <v>42</v>
      </c>
      <c r="F4" t="s">
        <v>39</v>
      </c>
      <c r="G4" t="s">
        <v>43</v>
      </c>
      <c r="I4" t="s">
        <v>90</v>
      </c>
      <c r="J4" t="s">
        <v>68</v>
      </c>
      <c r="K4" t="s">
        <v>61</v>
      </c>
      <c r="L4" t="s">
        <v>44</v>
      </c>
      <c r="W4" t="s">
        <v>52</v>
      </c>
      <c r="X4">
        <v>2</v>
      </c>
      <c r="Y4" t="s">
        <v>45</v>
      </c>
      <c r="Z4">
        <v>1</v>
      </c>
      <c r="AA4" t="s">
        <v>46</v>
      </c>
      <c r="AB4">
        <v>1</v>
      </c>
      <c r="AC4">
        <v>3</v>
      </c>
    </row>
    <row r="5" spans="1:29">
      <c r="A5" s="5" t="s">
        <v>460</v>
      </c>
      <c r="B5">
        <v>3</v>
      </c>
      <c r="C5">
        <v>4</v>
      </c>
      <c r="D5" t="s">
        <v>38</v>
      </c>
      <c r="E5" t="s">
        <v>42</v>
      </c>
      <c r="F5" t="s">
        <v>39</v>
      </c>
      <c r="G5" t="s">
        <v>43</v>
      </c>
      <c r="I5" t="s">
        <v>90</v>
      </c>
      <c r="J5" t="s">
        <v>68</v>
      </c>
      <c r="K5" t="s">
        <v>61</v>
      </c>
      <c r="L5" t="s">
        <v>44</v>
      </c>
      <c r="W5" t="s">
        <v>52</v>
      </c>
      <c r="X5">
        <v>2</v>
      </c>
      <c r="Y5" t="s">
        <v>45</v>
      </c>
      <c r="Z5">
        <v>1</v>
      </c>
      <c r="AA5" t="s">
        <v>46</v>
      </c>
      <c r="AB5">
        <v>1</v>
      </c>
      <c r="AC5">
        <v>3</v>
      </c>
    </row>
    <row r="6" spans="1:29">
      <c r="A6" s="5" t="s">
        <v>460</v>
      </c>
      <c r="B6">
        <v>4</v>
      </c>
      <c r="C6">
        <v>5</v>
      </c>
      <c r="D6" t="s">
        <v>38</v>
      </c>
      <c r="E6" t="s">
        <v>42</v>
      </c>
      <c r="F6" t="s">
        <v>39</v>
      </c>
      <c r="G6" t="s">
        <v>43</v>
      </c>
      <c r="I6" t="s">
        <v>91</v>
      </c>
      <c r="J6" t="s">
        <v>59</v>
      </c>
      <c r="K6" t="s">
        <v>61</v>
      </c>
      <c r="L6" t="s">
        <v>73</v>
      </c>
      <c r="W6" t="s">
        <v>52</v>
      </c>
      <c r="X6">
        <v>1</v>
      </c>
      <c r="Y6" t="s">
        <v>46</v>
      </c>
      <c r="Z6">
        <v>1</v>
      </c>
      <c r="AC6">
        <v>2</v>
      </c>
    </row>
    <row r="7" spans="1:29">
      <c r="A7" s="5" t="s">
        <v>460</v>
      </c>
      <c r="B7">
        <v>5</v>
      </c>
      <c r="C7">
        <v>6</v>
      </c>
      <c r="D7" t="s">
        <v>38</v>
      </c>
      <c r="E7" t="s">
        <v>42</v>
      </c>
      <c r="F7" t="s">
        <v>39</v>
      </c>
      <c r="G7" t="s">
        <v>43</v>
      </c>
      <c r="I7" t="s">
        <v>91</v>
      </c>
      <c r="J7" t="s">
        <v>59</v>
      </c>
      <c r="K7" t="s">
        <v>61</v>
      </c>
      <c r="L7" t="s">
        <v>73</v>
      </c>
      <c r="W7" t="s">
        <v>52</v>
      </c>
      <c r="X7">
        <v>1</v>
      </c>
      <c r="Y7" t="s">
        <v>46</v>
      </c>
      <c r="Z7">
        <v>1</v>
      </c>
      <c r="AC7">
        <v>2</v>
      </c>
    </row>
    <row r="8" spans="1:29">
      <c r="A8" s="5" t="s">
        <v>460</v>
      </c>
      <c r="B8">
        <v>6</v>
      </c>
      <c r="C8">
        <v>7</v>
      </c>
      <c r="D8" t="s">
        <v>38</v>
      </c>
      <c r="E8" t="s">
        <v>39</v>
      </c>
      <c r="F8" t="s">
        <v>42</v>
      </c>
      <c r="G8" t="s">
        <v>43</v>
      </c>
      <c r="I8" t="s">
        <v>89</v>
      </c>
      <c r="J8" t="s">
        <v>68</v>
      </c>
      <c r="K8" t="s">
        <v>61</v>
      </c>
      <c r="L8" t="s">
        <v>44</v>
      </c>
      <c r="W8" t="s">
        <v>52</v>
      </c>
      <c r="X8">
        <v>2</v>
      </c>
      <c r="Y8" t="s">
        <v>46</v>
      </c>
      <c r="Z8">
        <v>2</v>
      </c>
      <c r="AC8">
        <v>3</v>
      </c>
    </row>
    <row r="9" spans="1:29">
      <c r="A9" s="5" t="s">
        <v>460</v>
      </c>
      <c r="B9">
        <v>7</v>
      </c>
      <c r="C9">
        <v>8</v>
      </c>
      <c r="D9" t="s">
        <v>38</v>
      </c>
      <c r="E9" t="s">
        <v>39</v>
      </c>
      <c r="F9" t="s">
        <v>42</v>
      </c>
      <c r="G9" t="s">
        <v>43</v>
      </c>
      <c r="I9" t="s">
        <v>89</v>
      </c>
      <c r="J9" t="s">
        <v>68</v>
      </c>
      <c r="K9" t="s">
        <v>61</v>
      </c>
      <c r="L9" t="s">
        <v>44</v>
      </c>
      <c r="W9" t="s">
        <v>52</v>
      </c>
      <c r="X9">
        <v>2</v>
      </c>
      <c r="Y9" t="s">
        <v>46</v>
      </c>
      <c r="Z9">
        <v>2</v>
      </c>
      <c r="AC9">
        <v>3</v>
      </c>
    </row>
    <row r="10" spans="1:29">
      <c r="A10" s="5" t="s">
        <v>460</v>
      </c>
      <c r="B10">
        <v>8</v>
      </c>
      <c r="C10">
        <v>9</v>
      </c>
      <c r="D10" t="s">
        <v>38</v>
      </c>
      <c r="E10" t="s">
        <v>39</v>
      </c>
      <c r="F10" t="s">
        <v>42</v>
      </c>
      <c r="G10" t="s">
        <v>43</v>
      </c>
      <c r="I10" t="s">
        <v>89</v>
      </c>
      <c r="J10" t="s">
        <v>68</v>
      </c>
      <c r="K10" t="s">
        <v>61</v>
      </c>
      <c r="L10" t="s">
        <v>44</v>
      </c>
      <c r="W10" t="s">
        <v>52</v>
      </c>
      <c r="X10">
        <v>2</v>
      </c>
      <c r="Y10" t="s">
        <v>46</v>
      </c>
      <c r="Z10">
        <v>2</v>
      </c>
      <c r="AC10">
        <v>3</v>
      </c>
    </row>
    <row r="11" spans="1:29">
      <c r="A11" s="5" t="s">
        <v>460</v>
      </c>
      <c r="B11">
        <v>9</v>
      </c>
      <c r="C11">
        <v>10</v>
      </c>
      <c r="D11" t="s">
        <v>38</v>
      </c>
      <c r="E11" t="s">
        <v>39</v>
      </c>
      <c r="F11" t="s">
        <v>42</v>
      </c>
      <c r="G11" t="s">
        <v>43</v>
      </c>
      <c r="I11" t="s">
        <v>89</v>
      </c>
      <c r="J11" t="s">
        <v>68</v>
      </c>
      <c r="K11" t="s">
        <v>61</v>
      </c>
      <c r="L11" t="s">
        <v>44</v>
      </c>
      <c r="W11" t="s">
        <v>52</v>
      </c>
      <c r="X11">
        <v>2</v>
      </c>
      <c r="Y11" t="s">
        <v>46</v>
      </c>
      <c r="Z11">
        <v>2</v>
      </c>
      <c r="AC11">
        <v>3</v>
      </c>
    </row>
    <row r="12" spans="1:29">
      <c r="A12" s="5" t="s">
        <v>460</v>
      </c>
      <c r="B12">
        <v>10</v>
      </c>
      <c r="C12">
        <v>11</v>
      </c>
      <c r="D12" t="s">
        <v>38</v>
      </c>
      <c r="E12" t="s">
        <v>39</v>
      </c>
      <c r="F12" t="s">
        <v>42</v>
      </c>
      <c r="G12" t="s">
        <v>43</v>
      </c>
      <c r="I12" t="s">
        <v>88</v>
      </c>
      <c r="J12" t="s">
        <v>68</v>
      </c>
      <c r="K12" t="s">
        <v>61</v>
      </c>
      <c r="L12" t="s">
        <v>44</v>
      </c>
      <c r="W12" t="s">
        <v>52</v>
      </c>
      <c r="X12">
        <v>2</v>
      </c>
      <c r="Y12" t="s">
        <v>46</v>
      </c>
      <c r="Z12">
        <v>2</v>
      </c>
      <c r="AC12">
        <v>3</v>
      </c>
    </row>
    <row r="13" spans="1:29">
      <c r="A13" s="5" t="s">
        <v>460</v>
      </c>
      <c r="B13">
        <v>11</v>
      </c>
      <c r="C13">
        <v>12</v>
      </c>
      <c r="D13" t="s">
        <v>38</v>
      </c>
      <c r="E13" t="s">
        <v>39</v>
      </c>
      <c r="F13" t="s">
        <v>42</v>
      </c>
      <c r="G13" t="s">
        <v>43</v>
      </c>
      <c r="I13" t="s">
        <v>88</v>
      </c>
      <c r="J13" t="s">
        <v>68</v>
      </c>
      <c r="K13" t="s">
        <v>61</v>
      </c>
      <c r="L13" t="s">
        <v>44</v>
      </c>
      <c r="W13" t="s">
        <v>52</v>
      </c>
      <c r="X13">
        <v>2</v>
      </c>
      <c r="Y13" t="s">
        <v>46</v>
      </c>
      <c r="Z13">
        <v>1</v>
      </c>
      <c r="AA13" t="s">
        <v>45</v>
      </c>
      <c r="AB13">
        <v>1</v>
      </c>
      <c r="AC13">
        <v>3</v>
      </c>
    </row>
    <row r="14" spans="1:29">
      <c r="A14" s="5" t="s">
        <v>460</v>
      </c>
      <c r="B14">
        <v>12</v>
      </c>
      <c r="C14">
        <v>13</v>
      </c>
      <c r="D14" t="s">
        <v>38</v>
      </c>
      <c r="E14" t="s">
        <v>39</v>
      </c>
      <c r="F14" t="s">
        <v>41</v>
      </c>
      <c r="G14" t="s">
        <v>43</v>
      </c>
      <c r="I14" t="s">
        <v>88</v>
      </c>
      <c r="J14" t="s">
        <v>68</v>
      </c>
      <c r="K14" t="s">
        <v>61</v>
      </c>
      <c r="L14" t="s">
        <v>44</v>
      </c>
      <c r="W14" t="s">
        <v>52</v>
      </c>
      <c r="X14">
        <v>2</v>
      </c>
      <c r="Y14" t="s">
        <v>45</v>
      </c>
      <c r="Z14">
        <v>1</v>
      </c>
      <c r="AA14" t="s">
        <v>45</v>
      </c>
      <c r="AB14">
        <v>1</v>
      </c>
      <c r="AC14">
        <v>3</v>
      </c>
    </row>
    <row r="15" spans="1:29">
      <c r="A15" s="5" t="s">
        <v>460</v>
      </c>
      <c r="B15">
        <v>13</v>
      </c>
      <c r="C15">
        <v>14</v>
      </c>
      <c r="D15" t="s">
        <v>38</v>
      </c>
      <c r="E15" t="s">
        <v>39</v>
      </c>
      <c r="F15" t="s">
        <v>41</v>
      </c>
      <c r="G15" t="s">
        <v>43</v>
      </c>
      <c r="I15" t="s">
        <v>92</v>
      </c>
      <c r="J15" t="s">
        <v>68</v>
      </c>
      <c r="K15" t="s">
        <v>61</v>
      </c>
      <c r="L15" t="s">
        <v>44</v>
      </c>
      <c r="W15" t="s">
        <v>52</v>
      </c>
      <c r="X15">
        <v>2</v>
      </c>
      <c r="Y15" t="s">
        <v>45</v>
      </c>
      <c r="Z15">
        <v>1</v>
      </c>
      <c r="AA15" t="s">
        <v>45</v>
      </c>
      <c r="AB15">
        <v>1</v>
      </c>
      <c r="AC15">
        <v>3</v>
      </c>
    </row>
    <row r="16" spans="1:29">
      <c r="A16" s="5" t="s">
        <v>460</v>
      </c>
      <c r="B16">
        <v>14</v>
      </c>
      <c r="C16">
        <v>15</v>
      </c>
      <c r="D16" t="s">
        <v>38</v>
      </c>
      <c r="E16" t="s">
        <v>41</v>
      </c>
      <c r="F16" t="s">
        <v>39</v>
      </c>
      <c r="G16" t="s">
        <v>43</v>
      </c>
      <c r="I16" t="s">
        <v>92</v>
      </c>
      <c r="J16" t="s">
        <v>68</v>
      </c>
      <c r="K16" t="s">
        <v>61</v>
      </c>
      <c r="L16" t="s">
        <v>44</v>
      </c>
      <c r="W16" t="s">
        <v>52</v>
      </c>
      <c r="X16">
        <v>2</v>
      </c>
      <c r="Y16" t="s">
        <v>45</v>
      </c>
      <c r="Z16">
        <v>2</v>
      </c>
      <c r="AC16">
        <v>3</v>
      </c>
    </row>
    <row r="17" spans="1:29">
      <c r="A17" s="5" t="s">
        <v>460</v>
      </c>
      <c r="B17">
        <v>15</v>
      </c>
      <c r="C17">
        <v>16</v>
      </c>
      <c r="D17" t="s">
        <v>38</v>
      </c>
      <c r="E17" t="s">
        <v>41</v>
      </c>
      <c r="F17" t="s">
        <v>39</v>
      </c>
      <c r="G17" t="s">
        <v>43</v>
      </c>
      <c r="I17" t="s">
        <v>92</v>
      </c>
      <c r="J17" t="s">
        <v>68</v>
      </c>
      <c r="K17" t="s">
        <v>61</v>
      </c>
      <c r="L17" t="s">
        <v>44</v>
      </c>
      <c r="W17" t="s">
        <v>52</v>
      </c>
      <c r="X17">
        <v>2</v>
      </c>
      <c r="Y17" t="s">
        <v>45</v>
      </c>
      <c r="Z17">
        <v>2</v>
      </c>
      <c r="AC17">
        <v>3</v>
      </c>
    </row>
    <row r="18" spans="1:29">
      <c r="A18" s="5" t="s">
        <v>460</v>
      </c>
      <c r="B18">
        <v>16</v>
      </c>
      <c r="C18">
        <v>17</v>
      </c>
      <c r="D18" t="s">
        <v>38</v>
      </c>
      <c r="E18" t="s">
        <v>41</v>
      </c>
      <c r="F18" t="s">
        <v>39</v>
      </c>
      <c r="G18" t="s">
        <v>43</v>
      </c>
      <c r="I18" t="s">
        <v>92</v>
      </c>
      <c r="J18" t="s">
        <v>68</v>
      </c>
      <c r="K18" t="s">
        <v>61</v>
      </c>
      <c r="L18" t="s">
        <v>44</v>
      </c>
      <c r="W18" t="s">
        <v>52</v>
      </c>
      <c r="X18">
        <v>2</v>
      </c>
      <c r="Y18" t="s">
        <v>45</v>
      </c>
      <c r="Z18">
        <v>2</v>
      </c>
      <c r="AC18">
        <v>3</v>
      </c>
    </row>
    <row r="19" spans="1:29">
      <c r="A19" s="5" t="s">
        <v>460</v>
      </c>
      <c r="B19">
        <v>17</v>
      </c>
      <c r="C19">
        <v>18</v>
      </c>
      <c r="D19" t="s">
        <v>38</v>
      </c>
      <c r="E19" t="s">
        <v>41</v>
      </c>
      <c r="F19" t="s">
        <v>39</v>
      </c>
      <c r="G19" t="s">
        <v>43</v>
      </c>
      <c r="I19" t="s">
        <v>92</v>
      </c>
      <c r="J19" t="s">
        <v>68</v>
      </c>
      <c r="K19" t="s">
        <v>61</v>
      </c>
      <c r="L19" t="s">
        <v>44</v>
      </c>
      <c r="W19" t="s">
        <v>52</v>
      </c>
      <c r="X19">
        <v>2</v>
      </c>
      <c r="Y19" t="s">
        <v>45</v>
      </c>
      <c r="Z19">
        <v>2</v>
      </c>
      <c r="AC19">
        <v>3</v>
      </c>
    </row>
    <row r="20" spans="1:29">
      <c r="A20" s="5" t="s">
        <v>460</v>
      </c>
      <c r="B20">
        <v>18</v>
      </c>
      <c r="C20">
        <v>19</v>
      </c>
      <c r="D20" t="s">
        <v>38</v>
      </c>
      <c r="E20" t="s">
        <v>41</v>
      </c>
      <c r="F20" t="s">
        <v>39</v>
      </c>
      <c r="G20" t="s">
        <v>43</v>
      </c>
      <c r="I20" t="s">
        <v>92</v>
      </c>
      <c r="J20" t="s">
        <v>68</v>
      </c>
      <c r="K20" t="s">
        <v>61</v>
      </c>
      <c r="L20" t="s">
        <v>44</v>
      </c>
      <c r="W20" t="s">
        <v>52</v>
      </c>
      <c r="X20">
        <v>2</v>
      </c>
      <c r="Y20" t="s">
        <v>45</v>
      </c>
      <c r="Z20">
        <v>2</v>
      </c>
      <c r="AA20" t="s">
        <v>46</v>
      </c>
      <c r="AB20">
        <v>1</v>
      </c>
      <c r="AC20">
        <v>3</v>
      </c>
    </row>
    <row r="21" spans="1:29">
      <c r="A21" s="5" t="s">
        <v>460</v>
      </c>
      <c r="B21">
        <v>19</v>
      </c>
      <c r="C21">
        <v>20</v>
      </c>
      <c r="D21" t="s">
        <v>38</v>
      </c>
      <c r="E21" t="s">
        <v>41</v>
      </c>
      <c r="F21" t="s">
        <v>39</v>
      </c>
      <c r="G21" t="s">
        <v>43</v>
      </c>
      <c r="I21" t="s">
        <v>92</v>
      </c>
      <c r="J21" t="s">
        <v>68</v>
      </c>
      <c r="K21" t="s">
        <v>61</v>
      </c>
      <c r="L21" t="s">
        <v>44</v>
      </c>
      <c r="W21" t="s">
        <v>52</v>
      </c>
      <c r="X21">
        <v>2</v>
      </c>
      <c r="Y21" t="s">
        <v>45</v>
      </c>
      <c r="Z21">
        <v>2</v>
      </c>
      <c r="AA21" t="s">
        <v>46</v>
      </c>
      <c r="AB21">
        <v>1</v>
      </c>
      <c r="AC21">
        <v>3</v>
      </c>
    </row>
    <row r="22" spans="1:29">
      <c r="A22" s="5" t="s">
        <v>460</v>
      </c>
      <c r="B22">
        <v>20</v>
      </c>
      <c r="C22">
        <v>21</v>
      </c>
      <c r="D22" t="s">
        <v>38</v>
      </c>
      <c r="E22" t="s">
        <v>42</v>
      </c>
      <c r="F22" t="s">
        <v>41</v>
      </c>
      <c r="G22" t="s">
        <v>38</v>
      </c>
      <c r="I22" t="s">
        <v>93</v>
      </c>
      <c r="J22" t="s">
        <v>68</v>
      </c>
      <c r="K22" t="s">
        <v>61</v>
      </c>
      <c r="L22" t="s">
        <v>44</v>
      </c>
      <c r="U22" t="s">
        <v>74</v>
      </c>
      <c r="V22">
        <v>10</v>
      </c>
      <c r="W22" t="s">
        <v>52</v>
      </c>
      <c r="X22">
        <v>1</v>
      </c>
      <c r="Y22" t="s">
        <v>45</v>
      </c>
      <c r="Z22">
        <v>2</v>
      </c>
      <c r="AA22" t="s">
        <v>46</v>
      </c>
      <c r="AB22">
        <v>1</v>
      </c>
      <c r="AC22">
        <v>3</v>
      </c>
    </row>
    <row r="23" spans="1:29">
      <c r="A23" s="5" t="s">
        <v>460</v>
      </c>
      <c r="B23">
        <v>21</v>
      </c>
      <c r="C23">
        <v>22</v>
      </c>
      <c r="D23" t="s">
        <v>38</v>
      </c>
      <c r="E23" t="s">
        <v>42</v>
      </c>
      <c r="F23" t="s">
        <v>41</v>
      </c>
      <c r="G23" t="s">
        <v>38</v>
      </c>
      <c r="I23" t="s">
        <v>93</v>
      </c>
      <c r="J23" t="s">
        <v>68</v>
      </c>
      <c r="K23" t="s">
        <v>61</v>
      </c>
      <c r="L23" t="s">
        <v>44</v>
      </c>
      <c r="U23" t="s">
        <v>74</v>
      </c>
      <c r="V23">
        <v>10</v>
      </c>
      <c r="W23" t="s">
        <v>52</v>
      </c>
      <c r="X23">
        <v>1</v>
      </c>
      <c r="Y23" t="s">
        <v>45</v>
      </c>
      <c r="Z23">
        <v>2</v>
      </c>
      <c r="AA23" t="s">
        <v>46</v>
      </c>
      <c r="AB23">
        <v>1</v>
      </c>
      <c r="AC23">
        <v>3</v>
      </c>
    </row>
    <row r="24" spans="1:29">
      <c r="A24" s="5" t="s">
        <v>460</v>
      </c>
      <c r="B24">
        <v>22</v>
      </c>
      <c r="C24">
        <v>23</v>
      </c>
      <c r="D24" t="s">
        <v>38</v>
      </c>
      <c r="E24" t="s">
        <v>42</v>
      </c>
      <c r="F24" t="s">
        <v>41</v>
      </c>
      <c r="G24" t="s">
        <v>38</v>
      </c>
      <c r="I24" t="s">
        <v>94</v>
      </c>
      <c r="J24" t="s">
        <v>68</v>
      </c>
      <c r="K24" t="s">
        <v>61</v>
      </c>
      <c r="L24" t="s">
        <v>44</v>
      </c>
      <c r="W24" t="s">
        <v>52</v>
      </c>
      <c r="X24">
        <v>1</v>
      </c>
      <c r="Y24" t="s">
        <v>45</v>
      </c>
      <c r="Z24">
        <v>2</v>
      </c>
      <c r="AA24" t="s">
        <v>46</v>
      </c>
      <c r="AB24">
        <v>1</v>
      </c>
      <c r="AC24">
        <v>3</v>
      </c>
    </row>
    <row r="25" spans="1:29">
      <c r="A25" s="5" t="s">
        <v>460</v>
      </c>
      <c r="B25">
        <v>23</v>
      </c>
      <c r="C25">
        <v>24</v>
      </c>
      <c r="D25" t="s">
        <v>38</v>
      </c>
      <c r="E25" t="s">
        <v>42</v>
      </c>
      <c r="F25" t="s">
        <v>41</v>
      </c>
      <c r="G25" t="s">
        <v>38</v>
      </c>
      <c r="I25" t="s">
        <v>94</v>
      </c>
      <c r="J25" t="s">
        <v>68</v>
      </c>
      <c r="K25" t="s">
        <v>61</v>
      </c>
      <c r="L25" t="s">
        <v>44</v>
      </c>
      <c r="W25" t="s">
        <v>52</v>
      </c>
      <c r="X25">
        <v>1</v>
      </c>
      <c r="Y25" t="s">
        <v>45</v>
      </c>
      <c r="Z25">
        <v>2</v>
      </c>
      <c r="AA25" t="s">
        <v>46</v>
      </c>
      <c r="AB25">
        <v>1</v>
      </c>
      <c r="AC25">
        <v>3</v>
      </c>
    </row>
    <row r="26" spans="1:29">
      <c r="A26" s="5" t="s">
        <v>460</v>
      </c>
      <c r="B26">
        <v>24</v>
      </c>
      <c r="C26">
        <v>25</v>
      </c>
      <c r="D26" t="s">
        <v>38</v>
      </c>
      <c r="E26" t="s">
        <v>42</v>
      </c>
      <c r="F26" t="s">
        <v>41</v>
      </c>
      <c r="G26" t="s">
        <v>38</v>
      </c>
      <c r="I26" t="s">
        <v>95</v>
      </c>
      <c r="J26" t="s">
        <v>68</v>
      </c>
      <c r="K26" t="s">
        <v>61</v>
      </c>
      <c r="L26" t="s">
        <v>44</v>
      </c>
      <c r="W26" t="s">
        <v>52</v>
      </c>
      <c r="X26">
        <v>1</v>
      </c>
      <c r="Y26" t="s">
        <v>45</v>
      </c>
      <c r="Z26">
        <v>2</v>
      </c>
      <c r="AA26" t="s">
        <v>46</v>
      </c>
      <c r="AB26">
        <v>1</v>
      </c>
      <c r="AC26">
        <v>3</v>
      </c>
    </row>
    <row r="27" spans="1:29">
      <c r="A27" s="5" t="s">
        <v>460</v>
      </c>
      <c r="B27">
        <v>25</v>
      </c>
      <c r="C27">
        <v>26</v>
      </c>
      <c r="D27" t="s">
        <v>38</v>
      </c>
      <c r="E27" t="s">
        <v>42</v>
      </c>
      <c r="F27" t="s">
        <v>39</v>
      </c>
      <c r="G27" t="s">
        <v>38</v>
      </c>
      <c r="I27" t="s">
        <v>95</v>
      </c>
      <c r="J27" t="s">
        <v>114</v>
      </c>
      <c r="K27" t="s">
        <v>61</v>
      </c>
      <c r="L27" t="s">
        <v>73</v>
      </c>
      <c r="W27" t="s">
        <v>52</v>
      </c>
      <c r="X27">
        <v>1</v>
      </c>
      <c r="Y27" t="s">
        <v>46</v>
      </c>
      <c r="Z27">
        <v>2</v>
      </c>
      <c r="AC27">
        <v>1</v>
      </c>
    </row>
    <row r="28" spans="1:29">
      <c r="A28" s="5" t="s">
        <v>460</v>
      </c>
      <c r="B28">
        <v>26</v>
      </c>
      <c r="C28">
        <v>27</v>
      </c>
      <c r="D28" t="s">
        <v>38</v>
      </c>
      <c r="E28" t="s">
        <v>42</v>
      </c>
      <c r="F28" t="s">
        <v>39</v>
      </c>
      <c r="G28" t="s">
        <v>38</v>
      </c>
      <c r="I28" t="s">
        <v>95</v>
      </c>
      <c r="J28" t="s">
        <v>114</v>
      </c>
      <c r="K28" t="s">
        <v>61</v>
      </c>
      <c r="L28" t="s">
        <v>73</v>
      </c>
      <c r="W28" t="s">
        <v>52</v>
      </c>
      <c r="X28">
        <v>1</v>
      </c>
      <c r="Y28" t="s">
        <v>46</v>
      </c>
      <c r="Z28">
        <v>2</v>
      </c>
      <c r="AC28">
        <v>1</v>
      </c>
    </row>
    <row r="29" spans="1:29">
      <c r="A29" s="5" t="s">
        <v>460</v>
      </c>
      <c r="B29">
        <v>27</v>
      </c>
      <c r="C29">
        <v>28</v>
      </c>
      <c r="D29" t="s">
        <v>38</v>
      </c>
      <c r="E29" t="s">
        <v>42</v>
      </c>
      <c r="F29" t="s">
        <v>39</v>
      </c>
      <c r="G29" t="s">
        <v>38</v>
      </c>
      <c r="I29" t="s">
        <v>95</v>
      </c>
      <c r="J29" t="s">
        <v>114</v>
      </c>
      <c r="K29" t="s">
        <v>61</v>
      </c>
      <c r="L29" t="s">
        <v>73</v>
      </c>
      <c r="W29" t="s">
        <v>52</v>
      </c>
      <c r="X29">
        <v>1</v>
      </c>
      <c r="Y29" t="s">
        <v>46</v>
      </c>
      <c r="Z29">
        <v>2</v>
      </c>
      <c r="AC29">
        <v>1</v>
      </c>
    </row>
    <row r="30" spans="1:29">
      <c r="A30" s="5" t="s">
        <v>460</v>
      </c>
      <c r="B30">
        <v>28</v>
      </c>
      <c r="C30">
        <v>29</v>
      </c>
      <c r="D30" t="s">
        <v>38</v>
      </c>
      <c r="E30" t="s">
        <v>42</v>
      </c>
      <c r="F30" t="s">
        <v>39</v>
      </c>
      <c r="G30" t="s">
        <v>38</v>
      </c>
      <c r="I30" t="s">
        <v>95</v>
      </c>
      <c r="J30" t="s">
        <v>114</v>
      </c>
      <c r="K30" t="s">
        <v>61</v>
      </c>
      <c r="L30" t="s">
        <v>73</v>
      </c>
      <c r="W30" t="s">
        <v>52</v>
      </c>
      <c r="X30">
        <v>1</v>
      </c>
      <c r="Y30" t="s">
        <v>46</v>
      </c>
      <c r="Z30">
        <v>2</v>
      </c>
      <c r="AC30">
        <v>1</v>
      </c>
    </row>
    <row r="31" spans="1:29">
      <c r="A31" s="5" t="s">
        <v>460</v>
      </c>
      <c r="B31">
        <v>29</v>
      </c>
      <c r="C31">
        <v>30</v>
      </c>
      <c r="D31" t="s">
        <v>38</v>
      </c>
      <c r="E31" t="s">
        <v>42</v>
      </c>
      <c r="F31" t="s">
        <v>39</v>
      </c>
      <c r="G31" t="s">
        <v>38</v>
      </c>
      <c r="I31" t="s">
        <v>95</v>
      </c>
      <c r="J31" t="s">
        <v>114</v>
      </c>
      <c r="K31" t="s">
        <v>61</v>
      </c>
      <c r="L31" t="s">
        <v>73</v>
      </c>
      <c r="W31" t="s">
        <v>52</v>
      </c>
      <c r="X31">
        <v>1</v>
      </c>
      <c r="Y31" t="s">
        <v>46</v>
      </c>
      <c r="Z31">
        <v>2</v>
      </c>
      <c r="AC31">
        <v>1</v>
      </c>
    </row>
    <row r="32" spans="1:29">
      <c r="A32" s="5" t="s">
        <v>460</v>
      </c>
      <c r="B32">
        <v>30</v>
      </c>
      <c r="C32">
        <v>31</v>
      </c>
      <c r="D32" t="s">
        <v>38</v>
      </c>
      <c r="E32" t="s">
        <v>42</v>
      </c>
      <c r="F32" t="s">
        <v>41</v>
      </c>
      <c r="G32" t="s">
        <v>38</v>
      </c>
      <c r="I32" t="s">
        <v>96</v>
      </c>
      <c r="J32" t="s">
        <v>68</v>
      </c>
      <c r="K32" t="s">
        <v>61</v>
      </c>
      <c r="L32" t="s">
        <v>44</v>
      </c>
      <c r="W32" t="s">
        <v>52</v>
      </c>
      <c r="X32">
        <v>2</v>
      </c>
      <c r="Y32" t="s">
        <v>45</v>
      </c>
      <c r="Z32">
        <v>2</v>
      </c>
      <c r="AC32">
        <v>3</v>
      </c>
    </row>
    <row r="33" spans="1:29">
      <c r="A33" s="5" t="s">
        <v>460</v>
      </c>
      <c r="B33">
        <v>31</v>
      </c>
      <c r="C33">
        <v>32</v>
      </c>
      <c r="D33" t="s">
        <v>38</v>
      </c>
      <c r="E33" t="s">
        <v>42</v>
      </c>
      <c r="F33" t="s">
        <v>41</v>
      </c>
      <c r="G33" t="s">
        <v>38</v>
      </c>
      <c r="I33" t="s">
        <v>97</v>
      </c>
      <c r="J33" t="s">
        <v>68</v>
      </c>
      <c r="K33" t="s">
        <v>61</v>
      </c>
      <c r="L33" t="s">
        <v>44</v>
      </c>
      <c r="U33" t="s">
        <v>74</v>
      </c>
      <c r="V33">
        <v>5</v>
      </c>
      <c r="W33" t="s">
        <v>52</v>
      </c>
      <c r="X33">
        <v>2</v>
      </c>
      <c r="Y33" t="s">
        <v>45</v>
      </c>
      <c r="Z33">
        <v>2</v>
      </c>
      <c r="AC33">
        <v>3</v>
      </c>
    </row>
    <row r="34" spans="1:29">
      <c r="A34" s="5" t="s">
        <v>460</v>
      </c>
      <c r="B34">
        <v>32</v>
      </c>
      <c r="C34">
        <v>33</v>
      </c>
      <c r="D34" t="s">
        <v>38</v>
      </c>
      <c r="E34" t="s">
        <v>42</v>
      </c>
      <c r="F34" t="s">
        <v>41</v>
      </c>
      <c r="G34" t="s">
        <v>38</v>
      </c>
      <c r="I34" t="s">
        <v>96</v>
      </c>
      <c r="J34" t="s">
        <v>68</v>
      </c>
      <c r="K34" t="s">
        <v>61</v>
      </c>
      <c r="L34" t="s">
        <v>44</v>
      </c>
      <c r="W34" t="s">
        <v>52</v>
      </c>
      <c r="X34">
        <v>2</v>
      </c>
      <c r="Y34" t="s">
        <v>45</v>
      </c>
      <c r="Z34">
        <v>2</v>
      </c>
      <c r="AC34">
        <v>3</v>
      </c>
    </row>
    <row r="35" spans="1:29">
      <c r="A35" s="5" t="s">
        <v>460</v>
      </c>
      <c r="B35">
        <v>33</v>
      </c>
      <c r="C35">
        <v>34</v>
      </c>
      <c r="D35" t="s">
        <v>38</v>
      </c>
      <c r="E35" t="s">
        <v>42</v>
      </c>
      <c r="F35" t="s">
        <v>39</v>
      </c>
      <c r="G35" t="s">
        <v>38</v>
      </c>
      <c r="I35" t="s">
        <v>98</v>
      </c>
      <c r="J35" t="s">
        <v>114</v>
      </c>
      <c r="K35" t="s">
        <v>61</v>
      </c>
      <c r="L35" t="s">
        <v>73</v>
      </c>
      <c r="W35" t="s">
        <v>52</v>
      </c>
      <c r="X35">
        <v>1</v>
      </c>
      <c r="Y35" t="s">
        <v>46</v>
      </c>
      <c r="Z35">
        <v>2</v>
      </c>
      <c r="AC35">
        <v>1</v>
      </c>
    </row>
    <row r="36" spans="1:29">
      <c r="A36" s="5" t="s">
        <v>460</v>
      </c>
      <c r="B36">
        <v>34</v>
      </c>
      <c r="C36">
        <v>35</v>
      </c>
      <c r="D36" t="s">
        <v>38</v>
      </c>
      <c r="E36" t="s">
        <v>42</v>
      </c>
      <c r="F36" t="s">
        <v>39</v>
      </c>
      <c r="G36" t="s">
        <v>38</v>
      </c>
      <c r="I36" t="s">
        <v>98</v>
      </c>
      <c r="J36" t="s">
        <v>114</v>
      </c>
      <c r="K36" t="s">
        <v>61</v>
      </c>
      <c r="L36" t="s">
        <v>73</v>
      </c>
      <c r="W36" t="s">
        <v>52</v>
      </c>
      <c r="X36">
        <v>1</v>
      </c>
      <c r="Y36" t="s">
        <v>46</v>
      </c>
      <c r="Z36">
        <v>2</v>
      </c>
      <c r="AC36">
        <v>1</v>
      </c>
    </row>
    <row r="37" spans="1:29">
      <c r="A37" s="5" t="s">
        <v>460</v>
      </c>
      <c r="B37">
        <v>35</v>
      </c>
      <c r="C37">
        <v>36</v>
      </c>
      <c r="D37" t="s">
        <v>38</v>
      </c>
      <c r="E37" t="s">
        <v>42</v>
      </c>
      <c r="F37" t="s">
        <v>39</v>
      </c>
      <c r="G37" t="s">
        <v>38</v>
      </c>
      <c r="I37" t="s">
        <v>98</v>
      </c>
      <c r="J37" t="s">
        <v>114</v>
      </c>
      <c r="K37" t="s">
        <v>61</v>
      </c>
      <c r="L37" t="s">
        <v>73</v>
      </c>
      <c r="W37" t="s">
        <v>52</v>
      </c>
      <c r="X37">
        <v>1</v>
      </c>
      <c r="Y37" t="s">
        <v>46</v>
      </c>
      <c r="Z37">
        <v>2</v>
      </c>
      <c r="AC37">
        <v>1</v>
      </c>
    </row>
    <row r="38" spans="1:29">
      <c r="A38" s="5" t="s">
        <v>460</v>
      </c>
      <c r="B38">
        <v>36</v>
      </c>
      <c r="C38">
        <v>37</v>
      </c>
      <c r="D38" t="s">
        <v>38</v>
      </c>
      <c r="E38" t="s">
        <v>42</v>
      </c>
      <c r="F38" t="s">
        <v>39</v>
      </c>
      <c r="G38" t="s">
        <v>38</v>
      </c>
      <c r="I38" t="s">
        <v>98</v>
      </c>
      <c r="J38" t="s">
        <v>114</v>
      </c>
      <c r="K38" t="s">
        <v>61</v>
      </c>
      <c r="L38" t="s">
        <v>73</v>
      </c>
      <c r="W38" t="s">
        <v>52</v>
      </c>
      <c r="X38">
        <v>1</v>
      </c>
      <c r="Y38" t="s">
        <v>46</v>
      </c>
      <c r="Z38">
        <v>2</v>
      </c>
      <c r="AC38">
        <v>1</v>
      </c>
    </row>
    <row r="39" spans="1:29">
      <c r="A39" s="5" t="s">
        <v>460</v>
      </c>
      <c r="B39">
        <v>37</v>
      </c>
      <c r="C39">
        <v>38</v>
      </c>
      <c r="D39" t="s">
        <v>38</v>
      </c>
      <c r="E39" t="s">
        <v>42</v>
      </c>
      <c r="F39" t="s">
        <v>39</v>
      </c>
      <c r="G39" t="s">
        <v>38</v>
      </c>
      <c r="I39" t="s">
        <v>98</v>
      </c>
      <c r="J39" t="s">
        <v>114</v>
      </c>
      <c r="K39" t="s">
        <v>61</v>
      </c>
      <c r="L39" t="s">
        <v>73</v>
      </c>
      <c r="W39" t="s">
        <v>52</v>
      </c>
      <c r="X39">
        <v>1</v>
      </c>
      <c r="Y39" t="s">
        <v>46</v>
      </c>
      <c r="Z39">
        <v>2</v>
      </c>
      <c r="AC39">
        <v>1</v>
      </c>
    </row>
    <row r="40" spans="1:29">
      <c r="A40" s="5" t="s">
        <v>460</v>
      </c>
      <c r="B40">
        <v>38</v>
      </c>
      <c r="C40">
        <v>39</v>
      </c>
      <c r="D40" t="s">
        <v>38</v>
      </c>
      <c r="E40" t="s">
        <v>42</v>
      </c>
      <c r="F40" t="s">
        <v>41</v>
      </c>
      <c r="G40" t="s">
        <v>38</v>
      </c>
      <c r="I40" t="s">
        <v>99</v>
      </c>
      <c r="J40" t="s">
        <v>68</v>
      </c>
      <c r="K40" t="s">
        <v>61</v>
      </c>
      <c r="L40" t="s">
        <v>44</v>
      </c>
      <c r="W40" t="s">
        <v>52</v>
      </c>
      <c r="X40">
        <v>2</v>
      </c>
      <c r="Y40" t="s">
        <v>45</v>
      </c>
      <c r="Z40">
        <v>2</v>
      </c>
      <c r="AC40">
        <v>3</v>
      </c>
    </row>
    <row r="41" spans="1:29">
      <c r="A41" s="5" t="s">
        <v>460</v>
      </c>
      <c r="B41">
        <v>39</v>
      </c>
      <c r="C41">
        <v>40</v>
      </c>
      <c r="D41" t="s">
        <v>38</v>
      </c>
      <c r="E41" t="s">
        <v>42</v>
      </c>
      <c r="F41" t="s">
        <v>39</v>
      </c>
      <c r="G41" t="s">
        <v>38</v>
      </c>
      <c r="I41" t="s">
        <v>100</v>
      </c>
      <c r="J41" t="s">
        <v>163</v>
      </c>
      <c r="K41" t="s">
        <v>61</v>
      </c>
      <c r="L41" t="s">
        <v>73</v>
      </c>
      <c r="W41" t="s">
        <v>52</v>
      </c>
      <c r="X41">
        <v>2</v>
      </c>
      <c r="Y41" t="s">
        <v>45</v>
      </c>
      <c r="Z41">
        <v>1</v>
      </c>
      <c r="AA41" t="s">
        <v>46</v>
      </c>
      <c r="AB41">
        <v>1</v>
      </c>
      <c r="AC41">
        <v>2</v>
      </c>
    </row>
    <row r="42" spans="1:29">
      <c r="A42" s="5" t="s">
        <v>460</v>
      </c>
      <c r="B42">
        <v>40</v>
      </c>
      <c r="C42">
        <v>41</v>
      </c>
      <c r="D42" t="s">
        <v>38</v>
      </c>
      <c r="E42" t="s">
        <v>42</v>
      </c>
      <c r="F42" t="s">
        <v>39</v>
      </c>
      <c r="G42" t="s">
        <v>38</v>
      </c>
      <c r="I42" t="s">
        <v>101</v>
      </c>
      <c r="J42" t="s">
        <v>59</v>
      </c>
      <c r="K42" t="s">
        <v>61</v>
      </c>
      <c r="L42" t="s">
        <v>73</v>
      </c>
      <c r="W42" t="s">
        <v>52</v>
      </c>
      <c r="X42">
        <v>2</v>
      </c>
      <c r="Y42" t="s">
        <v>45</v>
      </c>
      <c r="Z42">
        <v>1</v>
      </c>
      <c r="AA42" t="s">
        <v>46</v>
      </c>
      <c r="AB42">
        <v>1</v>
      </c>
      <c r="AC42">
        <v>2</v>
      </c>
    </row>
    <row r="43" spans="1:29">
      <c r="A43" s="5" t="s">
        <v>460</v>
      </c>
      <c r="B43">
        <v>41</v>
      </c>
      <c r="C43">
        <v>42</v>
      </c>
      <c r="D43" t="s">
        <v>47</v>
      </c>
      <c r="E43" t="s">
        <v>42</v>
      </c>
      <c r="F43" t="s">
        <v>39</v>
      </c>
      <c r="G43" t="s">
        <v>38</v>
      </c>
      <c r="I43" t="s">
        <v>88</v>
      </c>
      <c r="J43" t="s">
        <v>59</v>
      </c>
      <c r="K43" t="s">
        <v>61</v>
      </c>
      <c r="L43" t="s">
        <v>73</v>
      </c>
      <c r="W43" t="s">
        <v>52</v>
      </c>
      <c r="X43">
        <v>2</v>
      </c>
      <c r="Y43" t="s">
        <v>45</v>
      </c>
      <c r="Z43">
        <v>1</v>
      </c>
      <c r="AA43" t="s">
        <v>46</v>
      </c>
      <c r="AB43">
        <v>1</v>
      </c>
      <c r="AC43">
        <v>2</v>
      </c>
    </row>
    <row r="44" spans="1:29">
      <c r="A44" s="5" t="s">
        <v>460</v>
      </c>
      <c r="B44">
        <v>42</v>
      </c>
      <c r="C44">
        <v>43</v>
      </c>
      <c r="D44" t="s">
        <v>47</v>
      </c>
      <c r="E44" t="s">
        <v>42</v>
      </c>
      <c r="F44" t="s">
        <v>39</v>
      </c>
      <c r="G44" t="s">
        <v>38</v>
      </c>
      <c r="I44" t="s">
        <v>385</v>
      </c>
      <c r="J44" t="s">
        <v>59</v>
      </c>
      <c r="K44" t="s">
        <v>61</v>
      </c>
      <c r="L44" t="s">
        <v>73</v>
      </c>
      <c r="W44" t="s">
        <v>52</v>
      </c>
      <c r="X44">
        <v>2</v>
      </c>
      <c r="Y44" t="s">
        <v>45</v>
      </c>
      <c r="Z44">
        <v>1</v>
      </c>
      <c r="AC44">
        <v>2</v>
      </c>
    </row>
    <row r="45" spans="1:29">
      <c r="A45" s="5" t="s">
        <v>460</v>
      </c>
      <c r="B45">
        <v>43</v>
      </c>
      <c r="C45">
        <v>44</v>
      </c>
      <c r="D45" t="s">
        <v>47</v>
      </c>
      <c r="E45" t="s">
        <v>42</v>
      </c>
      <c r="F45" t="s">
        <v>39</v>
      </c>
      <c r="G45" t="s">
        <v>38</v>
      </c>
      <c r="I45" t="s">
        <v>102</v>
      </c>
      <c r="J45" t="s">
        <v>59</v>
      </c>
      <c r="K45" t="s">
        <v>61</v>
      </c>
      <c r="L45" t="s">
        <v>73</v>
      </c>
      <c r="W45" t="s">
        <v>52</v>
      </c>
      <c r="X45">
        <v>2</v>
      </c>
      <c r="Y45" t="s">
        <v>45</v>
      </c>
      <c r="Z45">
        <v>1</v>
      </c>
      <c r="AC45">
        <v>2</v>
      </c>
    </row>
    <row r="46" spans="1:29">
      <c r="A46" s="5" t="s">
        <v>460</v>
      </c>
      <c r="B46">
        <v>44</v>
      </c>
      <c r="C46">
        <v>45</v>
      </c>
      <c r="D46" t="s">
        <v>47</v>
      </c>
      <c r="E46" t="s">
        <v>39</v>
      </c>
      <c r="F46" t="s">
        <v>41</v>
      </c>
      <c r="G46" t="s">
        <v>38</v>
      </c>
      <c r="I46" t="s">
        <v>103</v>
      </c>
      <c r="J46" t="s">
        <v>59</v>
      </c>
      <c r="K46" t="s">
        <v>61</v>
      </c>
      <c r="L46" t="s">
        <v>73</v>
      </c>
      <c r="W46" t="s">
        <v>52</v>
      </c>
      <c r="X46">
        <v>2</v>
      </c>
      <c r="Y46" t="s">
        <v>51</v>
      </c>
      <c r="Z46">
        <v>1</v>
      </c>
      <c r="AA46" t="s">
        <v>45</v>
      </c>
      <c r="AB46">
        <v>1</v>
      </c>
      <c r="AC46">
        <v>2</v>
      </c>
    </row>
    <row r="47" spans="1:29">
      <c r="A47" s="5" t="s">
        <v>460</v>
      </c>
      <c r="B47">
        <v>45</v>
      </c>
      <c r="C47">
        <v>46</v>
      </c>
      <c r="D47" t="s">
        <v>47</v>
      </c>
      <c r="E47" t="s">
        <v>39</v>
      </c>
      <c r="F47" t="s">
        <v>41</v>
      </c>
      <c r="G47" t="s">
        <v>38</v>
      </c>
      <c r="I47" t="s">
        <v>103</v>
      </c>
      <c r="J47" t="s">
        <v>59</v>
      </c>
      <c r="K47" t="s">
        <v>61</v>
      </c>
      <c r="L47" t="s">
        <v>73</v>
      </c>
      <c r="W47" t="s">
        <v>52</v>
      </c>
      <c r="X47">
        <v>2</v>
      </c>
      <c r="Y47" t="s">
        <v>51</v>
      </c>
      <c r="Z47">
        <v>1</v>
      </c>
      <c r="AA47" t="s">
        <v>45</v>
      </c>
      <c r="AB47">
        <v>1</v>
      </c>
      <c r="AC47">
        <v>2</v>
      </c>
    </row>
    <row r="48" spans="1:29">
      <c r="A48" s="5" t="s">
        <v>460</v>
      </c>
      <c r="B48">
        <v>46</v>
      </c>
      <c r="C48">
        <v>47</v>
      </c>
      <c r="D48" t="s">
        <v>47</v>
      </c>
      <c r="E48" t="s">
        <v>39</v>
      </c>
      <c r="F48" t="s">
        <v>41</v>
      </c>
      <c r="G48" t="s">
        <v>38</v>
      </c>
      <c r="I48" t="s">
        <v>103</v>
      </c>
      <c r="J48" t="s">
        <v>59</v>
      </c>
      <c r="K48" t="s">
        <v>61</v>
      </c>
      <c r="L48" t="s">
        <v>73</v>
      </c>
      <c r="W48" t="s">
        <v>52</v>
      </c>
      <c r="X48">
        <v>2</v>
      </c>
      <c r="Y48" t="s">
        <v>51</v>
      </c>
      <c r="Z48">
        <v>1</v>
      </c>
      <c r="AA48" t="s">
        <v>45</v>
      </c>
      <c r="AB48">
        <v>1</v>
      </c>
      <c r="AC48">
        <v>2</v>
      </c>
    </row>
    <row r="49" spans="1:29">
      <c r="A49" s="5" t="s">
        <v>460</v>
      </c>
      <c r="B49">
        <v>47</v>
      </c>
      <c r="C49">
        <v>48</v>
      </c>
      <c r="D49" t="s">
        <v>47</v>
      </c>
      <c r="E49" t="s">
        <v>39</v>
      </c>
      <c r="F49" t="s">
        <v>41</v>
      </c>
      <c r="G49" t="s">
        <v>38</v>
      </c>
      <c r="I49" t="s">
        <v>103</v>
      </c>
      <c r="J49" t="s">
        <v>68</v>
      </c>
      <c r="K49" t="s">
        <v>61</v>
      </c>
      <c r="L49" t="s">
        <v>73</v>
      </c>
      <c r="W49" t="s">
        <v>52</v>
      </c>
      <c r="X49">
        <v>2</v>
      </c>
      <c r="Y49" t="s">
        <v>51</v>
      </c>
      <c r="Z49">
        <v>1</v>
      </c>
      <c r="AA49" t="s">
        <v>45</v>
      </c>
      <c r="AB49">
        <v>1</v>
      </c>
      <c r="AC49">
        <v>3</v>
      </c>
    </row>
    <row r="50" spans="1:29">
      <c r="A50" s="5" t="s">
        <v>460</v>
      </c>
      <c r="B50">
        <v>48</v>
      </c>
      <c r="C50">
        <v>49</v>
      </c>
      <c r="D50" t="s">
        <v>47</v>
      </c>
      <c r="E50" t="s">
        <v>39</v>
      </c>
      <c r="F50" t="s">
        <v>41</v>
      </c>
      <c r="G50" t="s">
        <v>38</v>
      </c>
      <c r="I50" t="s">
        <v>103</v>
      </c>
      <c r="J50" t="s">
        <v>68</v>
      </c>
      <c r="K50" t="s">
        <v>61</v>
      </c>
      <c r="L50" t="s">
        <v>73</v>
      </c>
      <c r="W50" t="s">
        <v>52</v>
      </c>
      <c r="X50">
        <v>2</v>
      </c>
      <c r="Y50" t="s">
        <v>51</v>
      </c>
      <c r="Z50">
        <v>1</v>
      </c>
      <c r="AA50" t="s">
        <v>45</v>
      </c>
      <c r="AB50">
        <v>1</v>
      </c>
      <c r="AC50">
        <v>3</v>
      </c>
    </row>
    <row r="51" spans="1:29">
      <c r="A51" s="5" t="s">
        <v>460</v>
      </c>
      <c r="B51">
        <v>49</v>
      </c>
      <c r="C51">
        <v>50</v>
      </c>
      <c r="D51" t="s">
        <v>47</v>
      </c>
      <c r="E51" t="s">
        <v>39</v>
      </c>
      <c r="F51" t="s">
        <v>41</v>
      </c>
      <c r="G51" t="s">
        <v>38</v>
      </c>
      <c r="I51" t="s">
        <v>104</v>
      </c>
      <c r="J51" t="s">
        <v>59</v>
      </c>
      <c r="K51" t="s">
        <v>61</v>
      </c>
      <c r="L51" t="s">
        <v>73</v>
      </c>
      <c r="W51" t="s">
        <v>52</v>
      </c>
      <c r="X51">
        <v>2</v>
      </c>
      <c r="Y51" t="s">
        <v>51</v>
      </c>
      <c r="Z51">
        <v>1</v>
      </c>
      <c r="AA51" t="s">
        <v>45</v>
      </c>
      <c r="AB51">
        <v>2</v>
      </c>
      <c r="AC51">
        <v>2</v>
      </c>
    </row>
    <row r="52" spans="1:29">
      <c r="A52" s="5" t="s">
        <v>460</v>
      </c>
      <c r="B52">
        <v>50</v>
      </c>
      <c r="C52">
        <v>51</v>
      </c>
      <c r="D52" t="s">
        <v>47</v>
      </c>
      <c r="E52" t="s">
        <v>39</v>
      </c>
      <c r="F52" t="s">
        <v>41</v>
      </c>
      <c r="G52" t="s">
        <v>38</v>
      </c>
      <c r="I52" t="s">
        <v>103</v>
      </c>
      <c r="J52" t="s">
        <v>59</v>
      </c>
      <c r="K52" t="s">
        <v>61</v>
      </c>
      <c r="L52" t="s">
        <v>73</v>
      </c>
      <c r="W52" t="s">
        <v>52</v>
      </c>
      <c r="X52">
        <v>2</v>
      </c>
      <c r="Y52" t="s">
        <v>51</v>
      </c>
      <c r="Z52">
        <v>1</v>
      </c>
      <c r="AA52" t="s">
        <v>45</v>
      </c>
      <c r="AB52">
        <v>2</v>
      </c>
      <c r="AC52">
        <v>2</v>
      </c>
    </row>
    <row r="53" spans="1:29">
      <c r="A53" s="5" t="s">
        <v>460</v>
      </c>
      <c r="B53">
        <v>51</v>
      </c>
      <c r="C53">
        <v>52</v>
      </c>
      <c r="D53" t="s">
        <v>47</v>
      </c>
      <c r="E53" t="s">
        <v>39</v>
      </c>
      <c r="F53" t="s">
        <v>41</v>
      </c>
      <c r="G53" t="s">
        <v>38</v>
      </c>
      <c r="I53" t="s">
        <v>103</v>
      </c>
      <c r="J53" t="s">
        <v>59</v>
      </c>
      <c r="K53" t="s">
        <v>61</v>
      </c>
      <c r="L53" t="s">
        <v>73</v>
      </c>
      <c r="W53" t="s">
        <v>52</v>
      </c>
      <c r="X53">
        <v>2</v>
      </c>
      <c r="Y53" t="s">
        <v>51</v>
      </c>
      <c r="Z53">
        <v>1</v>
      </c>
      <c r="AA53" t="s">
        <v>45</v>
      </c>
      <c r="AB53">
        <v>2</v>
      </c>
      <c r="AC53">
        <v>2</v>
      </c>
    </row>
    <row r="54" spans="1:29">
      <c r="A54" s="5" t="s">
        <v>460</v>
      </c>
      <c r="B54">
        <v>52</v>
      </c>
      <c r="C54">
        <v>53</v>
      </c>
      <c r="D54" t="s">
        <v>47</v>
      </c>
      <c r="E54" t="s">
        <v>39</v>
      </c>
      <c r="F54" t="s">
        <v>41</v>
      </c>
      <c r="G54" t="s">
        <v>38</v>
      </c>
      <c r="I54" t="s">
        <v>103</v>
      </c>
      <c r="J54" t="s">
        <v>59</v>
      </c>
      <c r="K54" t="s">
        <v>61</v>
      </c>
      <c r="L54" t="s">
        <v>73</v>
      </c>
      <c r="W54" t="s">
        <v>52</v>
      </c>
      <c r="X54">
        <v>2</v>
      </c>
      <c r="Y54" t="s">
        <v>51</v>
      </c>
      <c r="Z54">
        <v>1</v>
      </c>
      <c r="AA54" t="s">
        <v>45</v>
      </c>
      <c r="AB54">
        <v>2</v>
      </c>
      <c r="AC54">
        <v>2</v>
      </c>
    </row>
    <row r="55" spans="1:29">
      <c r="A55" s="5" t="s">
        <v>460</v>
      </c>
      <c r="B55">
        <v>53</v>
      </c>
      <c r="C55">
        <v>54</v>
      </c>
      <c r="D55" t="s">
        <v>47</v>
      </c>
      <c r="E55" t="s">
        <v>39</v>
      </c>
      <c r="F55" t="s">
        <v>41</v>
      </c>
      <c r="G55" t="s">
        <v>38</v>
      </c>
      <c r="I55" t="s">
        <v>103</v>
      </c>
      <c r="J55" t="s">
        <v>59</v>
      </c>
      <c r="K55" t="s">
        <v>61</v>
      </c>
      <c r="L55" t="s">
        <v>73</v>
      </c>
      <c r="W55" t="s">
        <v>52</v>
      </c>
      <c r="X55">
        <v>2</v>
      </c>
      <c r="Y55" t="s">
        <v>51</v>
      </c>
      <c r="Z55">
        <v>1</v>
      </c>
      <c r="AA55" t="s">
        <v>45</v>
      </c>
      <c r="AB55">
        <v>2</v>
      </c>
      <c r="AC55">
        <v>2</v>
      </c>
    </row>
    <row r="56" spans="1:29">
      <c r="A56" s="5" t="s">
        <v>460</v>
      </c>
      <c r="B56">
        <v>54</v>
      </c>
      <c r="C56">
        <v>55</v>
      </c>
      <c r="D56" t="s">
        <v>47</v>
      </c>
      <c r="E56" t="s">
        <v>39</v>
      </c>
      <c r="G56" t="s">
        <v>38</v>
      </c>
      <c r="I56" t="s">
        <v>105</v>
      </c>
      <c r="J56" t="s">
        <v>59</v>
      </c>
      <c r="K56" t="s">
        <v>61</v>
      </c>
      <c r="L56" t="s">
        <v>73</v>
      </c>
      <c r="W56" t="s">
        <v>52</v>
      </c>
      <c r="X56">
        <v>2</v>
      </c>
      <c r="Y56" t="s">
        <v>51</v>
      </c>
      <c r="Z56">
        <v>1</v>
      </c>
      <c r="AA56" t="s">
        <v>46</v>
      </c>
      <c r="AB56">
        <v>1</v>
      </c>
      <c r="AC56">
        <v>2</v>
      </c>
    </row>
    <row r="57" spans="1:29">
      <c r="A57" s="5" t="s">
        <v>460</v>
      </c>
      <c r="B57">
        <v>55</v>
      </c>
      <c r="C57">
        <v>56</v>
      </c>
      <c r="D57" t="s">
        <v>47</v>
      </c>
      <c r="E57" t="s">
        <v>39</v>
      </c>
      <c r="F57" t="s">
        <v>71</v>
      </c>
      <c r="G57" t="s">
        <v>38</v>
      </c>
      <c r="I57" t="s">
        <v>106</v>
      </c>
      <c r="J57" t="s">
        <v>163</v>
      </c>
      <c r="K57" t="s">
        <v>61</v>
      </c>
      <c r="L57" t="s">
        <v>73</v>
      </c>
      <c r="W57" t="s">
        <v>52</v>
      </c>
      <c r="X57">
        <v>2</v>
      </c>
      <c r="Y57" t="s">
        <v>51</v>
      </c>
      <c r="Z57">
        <v>1</v>
      </c>
      <c r="AA57" t="s">
        <v>46</v>
      </c>
      <c r="AB57">
        <v>1</v>
      </c>
      <c r="AC57">
        <v>2</v>
      </c>
    </row>
    <row r="58" spans="1:29">
      <c r="A58" s="5" t="s">
        <v>460</v>
      </c>
      <c r="B58">
        <v>56</v>
      </c>
      <c r="C58">
        <v>57</v>
      </c>
      <c r="D58" t="s">
        <v>38</v>
      </c>
      <c r="E58" t="s">
        <v>39</v>
      </c>
      <c r="F58" t="s">
        <v>71</v>
      </c>
      <c r="G58" t="s">
        <v>38</v>
      </c>
      <c r="I58" t="s">
        <v>107</v>
      </c>
      <c r="J58" t="s">
        <v>68</v>
      </c>
      <c r="K58" t="s">
        <v>61</v>
      </c>
      <c r="L58" t="s">
        <v>73</v>
      </c>
      <c r="W58" t="s">
        <v>52</v>
      </c>
      <c r="X58">
        <v>2</v>
      </c>
      <c r="Y58" t="s">
        <v>51</v>
      </c>
      <c r="Z58">
        <v>1</v>
      </c>
      <c r="AA58" t="s">
        <v>46</v>
      </c>
      <c r="AB58">
        <v>1</v>
      </c>
      <c r="AC58">
        <v>3</v>
      </c>
    </row>
    <row r="59" spans="1:29">
      <c r="A59" s="5" t="s">
        <v>460</v>
      </c>
      <c r="B59">
        <v>57</v>
      </c>
      <c r="C59">
        <v>58</v>
      </c>
      <c r="D59" t="s">
        <v>38</v>
      </c>
      <c r="E59" t="s">
        <v>39</v>
      </c>
      <c r="F59" t="s">
        <v>71</v>
      </c>
      <c r="G59" t="s">
        <v>38</v>
      </c>
      <c r="I59" t="s">
        <v>107</v>
      </c>
      <c r="J59" t="s">
        <v>68</v>
      </c>
      <c r="K59" t="s">
        <v>61</v>
      </c>
      <c r="L59" t="s">
        <v>73</v>
      </c>
      <c r="W59" t="s">
        <v>52</v>
      </c>
      <c r="X59">
        <v>2</v>
      </c>
      <c r="Y59" t="s">
        <v>51</v>
      </c>
      <c r="Z59">
        <v>1</v>
      </c>
      <c r="AA59" t="s">
        <v>46</v>
      </c>
      <c r="AB59">
        <v>1</v>
      </c>
      <c r="AC59">
        <v>3</v>
      </c>
    </row>
    <row r="60" spans="1:29">
      <c r="A60" s="5" t="s">
        <v>460</v>
      </c>
      <c r="B60">
        <v>58</v>
      </c>
      <c r="C60">
        <v>59</v>
      </c>
      <c r="D60" t="s">
        <v>38</v>
      </c>
      <c r="E60" t="s">
        <v>39</v>
      </c>
      <c r="F60" t="s">
        <v>71</v>
      </c>
      <c r="G60" t="s">
        <v>38</v>
      </c>
      <c r="I60" t="s">
        <v>107</v>
      </c>
      <c r="J60" t="s">
        <v>68</v>
      </c>
      <c r="K60" t="s">
        <v>61</v>
      </c>
      <c r="L60" t="s">
        <v>73</v>
      </c>
      <c r="W60" t="s">
        <v>52</v>
      </c>
      <c r="X60">
        <v>2</v>
      </c>
      <c r="Y60" t="s">
        <v>51</v>
      </c>
      <c r="Z60">
        <v>1</v>
      </c>
      <c r="AA60" t="s">
        <v>46</v>
      </c>
      <c r="AB60">
        <v>2</v>
      </c>
      <c r="AC60">
        <v>3</v>
      </c>
    </row>
    <row r="61" spans="1:29">
      <c r="A61" s="5" t="s">
        <v>460</v>
      </c>
      <c r="B61">
        <v>59</v>
      </c>
      <c r="C61">
        <v>60</v>
      </c>
      <c r="D61" t="s">
        <v>38</v>
      </c>
      <c r="E61" t="s">
        <v>39</v>
      </c>
      <c r="F61" t="s">
        <v>40</v>
      </c>
      <c r="G61" t="s">
        <v>38</v>
      </c>
      <c r="I61" t="s">
        <v>107</v>
      </c>
      <c r="J61" t="s">
        <v>68</v>
      </c>
      <c r="K61" t="s">
        <v>61</v>
      </c>
      <c r="L61" t="s">
        <v>73</v>
      </c>
      <c r="W61" t="s">
        <v>52</v>
      </c>
      <c r="X61">
        <v>2</v>
      </c>
      <c r="Y61" t="s">
        <v>51</v>
      </c>
      <c r="Z61">
        <v>1</v>
      </c>
      <c r="AA61" t="s">
        <v>46</v>
      </c>
      <c r="AB61">
        <v>2</v>
      </c>
      <c r="AC61">
        <v>3</v>
      </c>
    </row>
    <row r="62" spans="1:29">
      <c r="A62" s="5" t="s">
        <v>460</v>
      </c>
      <c r="B62">
        <v>60</v>
      </c>
      <c r="C62">
        <v>61</v>
      </c>
      <c r="D62" t="s">
        <v>38</v>
      </c>
      <c r="E62" t="s">
        <v>39</v>
      </c>
      <c r="F62" t="s">
        <v>71</v>
      </c>
      <c r="G62" t="s">
        <v>38</v>
      </c>
      <c r="I62" t="s">
        <v>108</v>
      </c>
      <c r="J62" t="s">
        <v>68</v>
      </c>
      <c r="K62" t="s">
        <v>61</v>
      </c>
      <c r="L62" t="s">
        <v>73</v>
      </c>
      <c r="W62" t="s">
        <v>52</v>
      </c>
      <c r="X62">
        <v>2</v>
      </c>
      <c r="Y62" t="s">
        <v>46</v>
      </c>
      <c r="Z62">
        <v>2</v>
      </c>
      <c r="AC62">
        <v>3</v>
      </c>
    </row>
    <row r="63" spans="1:29">
      <c r="A63" s="5" t="s">
        <v>460</v>
      </c>
      <c r="B63">
        <v>61</v>
      </c>
      <c r="C63">
        <v>62</v>
      </c>
      <c r="D63" t="s">
        <v>38</v>
      </c>
      <c r="E63" t="s">
        <v>39</v>
      </c>
      <c r="F63" t="s">
        <v>71</v>
      </c>
      <c r="G63" t="s">
        <v>38</v>
      </c>
      <c r="I63" t="s">
        <v>108</v>
      </c>
      <c r="J63" t="s">
        <v>68</v>
      </c>
      <c r="K63" t="s">
        <v>61</v>
      </c>
      <c r="L63" t="s">
        <v>73</v>
      </c>
      <c r="W63" t="s">
        <v>52</v>
      </c>
      <c r="X63">
        <v>2</v>
      </c>
      <c r="Y63" t="s">
        <v>46</v>
      </c>
      <c r="Z63">
        <v>2</v>
      </c>
      <c r="AC63">
        <v>3</v>
      </c>
    </row>
    <row r="64" spans="1:29">
      <c r="A64" s="5" t="s">
        <v>460</v>
      </c>
      <c r="B64">
        <v>62</v>
      </c>
      <c r="C64">
        <v>63</v>
      </c>
      <c r="D64" t="s">
        <v>38</v>
      </c>
      <c r="E64" t="s">
        <v>39</v>
      </c>
      <c r="F64" t="s">
        <v>71</v>
      </c>
      <c r="G64" t="s">
        <v>38</v>
      </c>
      <c r="I64" t="s">
        <v>108</v>
      </c>
      <c r="J64" t="s">
        <v>68</v>
      </c>
      <c r="K64" t="s">
        <v>61</v>
      </c>
      <c r="L64" t="s">
        <v>73</v>
      </c>
      <c r="W64" t="s">
        <v>52</v>
      </c>
      <c r="X64">
        <v>2</v>
      </c>
      <c r="Y64" t="s">
        <v>46</v>
      </c>
      <c r="Z64">
        <v>2</v>
      </c>
      <c r="AC64">
        <v>3</v>
      </c>
    </row>
    <row r="65" spans="1:29">
      <c r="A65" s="5" t="s">
        <v>460</v>
      </c>
      <c r="B65">
        <v>63</v>
      </c>
      <c r="C65">
        <v>64</v>
      </c>
      <c r="D65" t="s">
        <v>38</v>
      </c>
      <c r="E65" t="s">
        <v>39</v>
      </c>
      <c r="F65" t="s">
        <v>71</v>
      </c>
      <c r="G65" t="s">
        <v>38</v>
      </c>
      <c r="I65" t="s">
        <v>108</v>
      </c>
      <c r="J65" t="s">
        <v>68</v>
      </c>
      <c r="K65" t="s">
        <v>61</v>
      </c>
      <c r="L65" t="s">
        <v>73</v>
      </c>
      <c r="W65" t="s">
        <v>52</v>
      </c>
      <c r="X65">
        <v>2</v>
      </c>
      <c r="Y65" t="s">
        <v>46</v>
      </c>
      <c r="Z65">
        <v>2</v>
      </c>
      <c r="AC65">
        <v>3</v>
      </c>
    </row>
    <row r="66" spans="1:29">
      <c r="A66" s="5" t="s">
        <v>460</v>
      </c>
      <c r="B66">
        <v>64</v>
      </c>
      <c r="C66">
        <v>65</v>
      </c>
      <c r="D66" t="s">
        <v>38</v>
      </c>
      <c r="E66" t="s">
        <v>39</v>
      </c>
      <c r="F66" t="s">
        <v>71</v>
      </c>
      <c r="G66" t="s">
        <v>38</v>
      </c>
      <c r="I66" t="s">
        <v>109</v>
      </c>
      <c r="J66" t="s">
        <v>68</v>
      </c>
      <c r="K66" t="s">
        <v>61</v>
      </c>
      <c r="L66" t="s">
        <v>73</v>
      </c>
      <c r="U66" t="s">
        <v>74</v>
      </c>
      <c r="V66">
        <v>5</v>
      </c>
      <c r="W66" t="s">
        <v>52</v>
      </c>
      <c r="X66">
        <v>2</v>
      </c>
      <c r="Y66" t="s">
        <v>46</v>
      </c>
      <c r="Z66">
        <v>2</v>
      </c>
      <c r="AC66">
        <v>3</v>
      </c>
    </row>
    <row r="67" spans="1:29">
      <c r="A67" s="5" t="s">
        <v>460</v>
      </c>
      <c r="B67">
        <v>65</v>
      </c>
      <c r="C67">
        <v>66</v>
      </c>
      <c r="D67" t="s">
        <v>38</v>
      </c>
      <c r="E67" t="s">
        <v>39</v>
      </c>
      <c r="F67" t="s">
        <v>71</v>
      </c>
      <c r="G67" t="s">
        <v>38</v>
      </c>
      <c r="I67" t="s">
        <v>108</v>
      </c>
      <c r="J67" t="s">
        <v>68</v>
      </c>
      <c r="K67" t="s">
        <v>61</v>
      </c>
      <c r="L67" t="s">
        <v>73</v>
      </c>
      <c r="W67" t="s">
        <v>52</v>
      </c>
      <c r="X67">
        <v>2</v>
      </c>
      <c r="Y67" t="s">
        <v>46</v>
      </c>
      <c r="Z67">
        <v>2</v>
      </c>
      <c r="AC67">
        <v>3</v>
      </c>
    </row>
    <row r="68" spans="1:29">
      <c r="A68" s="5" t="s">
        <v>460</v>
      </c>
      <c r="B68">
        <v>66</v>
      </c>
      <c r="C68">
        <v>67</v>
      </c>
      <c r="D68" t="s">
        <v>38</v>
      </c>
      <c r="E68" t="s">
        <v>39</v>
      </c>
      <c r="F68" t="s">
        <v>71</v>
      </c>
      <c r="G68" t="s">
        <v>38</v>
      </c>
      <c r="I68" t="s">
        <v>108</v>
      </c>
      <c r="J68" t="s">
        <v>68</v>
      </c>
      <c r="K68" t="s">
        <v>61</v>
      </c>
      <c r="L68" t="s">
        <v>73</v>
      </c>
      <c r="W68" t="s">
        <v>52</v>
      </c>
      <c r="X68">
        <v>2</v>
      </c>
      <c r="Y68" t="s">
        <v>46</v>
      </c>
      <c r="Z68">
        <v>2</v>
      </c>
      <c r="AC68">
        <v>3</v>
      </c>
    </row>
    <row r="69" spans="1:29">
      <c r="A69" s="5" t="s">
        <v>460</v>
      </c>
      <c r="B69">
        <v>67</v>
      </c>
      <c r="C69">
        <v>68</v>
      </c>
      <c r="D69" t="s">
        <v>38</v>
      </c>
      <c r="E69" t="s">
        <v>39</v>
      </c>
      <c r="F69" t="s">
        <v>71</v>
      </c>
      <c r="G69" t="s">
        <v>38</v>
      </c>
      <c r="I69" t="s">
        <v>108</v>
      </c>
      <c r="J69" t="s">
        <v>68</v>
      </c>
      <c r="K69" t="s">
        <v>61</v>
      </c>
      <c r="L69" t="s">
        <v>73</v>
      </c>
      <c r="W69" t="s">
        <v>52</v>
      </c>
      <c r="X69">
        <v>2</v>
      </c>
      <c r="Y69" t="s">
        <v>46</v>
      </c>
      <c r="Z69">
        <v>2</v>
      </c>
      <c r="AC69">
        <v>3</v>
      </c>
    </row>
    <row r="70" spans="1:29">
      <c r="A70" s="5" t="s">
        <v>460</v>
      </c>
      <c r="B70">
        <v>68</v>
      </c>
      <c r="C70">
        <v>69</v>
      </c>
      <c r="D70" t="s">
        <v>38</v>
      </c>
      <c r="E70" t="s">
        <v>39</v>
      </c>
      <c r="G70" t="s">
        <v>38</v>
      </c>
      <c r="I70" t="s">
        <v>110</v>
      </c>
      <c r="J70" t="s">
        <v>68</v>
      </c>
      <c r="K70" t="s">
        <v>61</v>
      </c>
      <c r="L70" t="s">
        <v>73</v>
      </c>
      <c r="W70" t="s">
        <v>52</v>
      </c>
      <c r="X70">
        <v>2</v>
      </c>
      <c r="Y70" t="s">
        <v>46</v>
      </c>
      <c r="Z70">
        <v>2</v>
      </c>
      <c r="AC70">
        <v>3</v>
      </c>
    </row>
    <row r="71" spans="1:29">
      <c r="A71" s="5" t="s">
        <v>460</v>
      </c>
      <c r="B71">
        <v>69</v>
      </c>
      <c r="C71">
        <v>70</v>
      </c>
      <c r="D71" t="s">
        <v>38</v>
      </c>
      <c r="E71" t="s">
        <v>39</v>
      </c>
      <c r="G71" t="s">
        <v>38</v>
      </c>
      <c r="I71" t="s">
        <v>110</v>
      </c>
      <c r="J71" t="s">
        <v>68</v>
      </c>
      <c r="K71" t="s">
        <v>61</v>
      </c>
      <c r="L71" t="s">
        <v>73</v>
      </c>
      <c r="W71" t="s">
        <v>52</v>
      </c>
      <c r="X71">
        <v>2</v>
      </c>
      <c r="Y71" t="s">
        <v>46</v>
      </c>
      <c r="Z71">
        <v>2</v>
      </c>
      <c r="AC71">
        <v>3</v>
      </c>
    </row>
    <row r="72" spans="1:29">
      <c r="A72" s="5" t="s">
        <v>460</v>
      </c>
      <c r="B72">
        <v>70</v>
      </c>
      <c r="C72">
        <v>71</v>
      </c>
      <c r="D72" t="s">
        <v>38</v>
      </c>
      <c r="E72" t="s">
        <v>39</v>
      </c>
      <c r="F72" t="s">
        <v>50</v>
      </c>
      <c r="G72" t="s">
        <v>38</v>
      </c>
      <c r="I72" t="s">
        <v>111</v>
      </c>
      <c r="J72" t="s">
        <v>68</v>
      </c>
      <c r="K72" t="s">
        <v>61</v>
      </c>
      <c r="L72" t="s">
        <v>73</v>
      </c>
      <c r="W72" t="s">
        <v>52</v>
      </c>
      <c r="X72">
        <v>2</v>
      </c>
      <c r="Y72" t="s">
        <v>46</v>
      </c>
      <c r="Z72">
        <v>2</v>
      </c>
      <c r="AA72" t="s">
        <v>65</v>
      </c>
      <c r="AB72">
        <v>1</v>
      </c>
      <c r="AC72">
        <v>3</v>
      </c>
    </row>
    <row r="73" spans="1:29">
      <c r="A73" s="5" t="s">
        <v>460</v>
      </c>
      <c r="B73">
        <v>71</v>
      </c>
      <c r="C73">
        <v>72</v>
      </c>
      <c r="D73" t="s">
        <v>38</v>
      </c>
      <c r="E73" t="s">
        <v>39</v>
      </c>
      <c r="F73" t="s">
        <v>50</v>
      </c>
      <c r="G73" t="s">
        <v>38</v>
      </c>
      <c r="I73" t="s">
        <v>111</v>
      </c>
      <c r="J73" t="s">
        <v>68</v>
      </c>
      <c r="K73" t="s">
        <v>61</v>
      </c>
      <c r="L73" t="s">
        <v>73</v>
      </c>
      <c r="W73" t="s">
        <v>52</v>
      </c>
      <c r="X73">
        <v>2</v>
      </c>
      <c r="Y73" t="s">
        <v>46</v>
      </c>
      <c r="Z73">
        <v>1</v>
      </c>
      <c r="AA73" t="s">
        <v>65</v>
      </c>
      <c r="AB73">
        <v>1</v>
      </c>
      <c r="AC73">
        <v>3</v>
      </c>
    </row>
    <row r="74" spans="1:29">
      <c r="A74" s="5" t="s">
        <v>460</v>
      </c>
      <c r="B74">
        <v>72</v>
      </c>
      <c r="C74">
        <v>73</v>
      </c>
      <c r="D74" t="s">
        <v>38</v>
      </c>
      <c r="E74" t="s">
        <v>39</v>
      </c>
      <c r="F74" t="s">
        <v>50</v>
      </c>
      <c r="G74" t="s">
        <v>38</v>
      </c>
      <c r="I74" t="s">
        <v>111</v>
      </c>
      <c r="J74" t="s">
        <v>68</v>
      </c>
      <c r="K74" t="s">
        <v>61</v>
      </c>
      <c r="L74" t="s">
        <v>73</v>
      </c>
      <c r="W74" t="s">
        <v>52</v>
      </c>
      <c r="X74">
        <v>2</v>
      </c>
      <c r="Y74" t="s">
        <v>46</v>
      </c>
      <c r="Z74">
        <v>1</v>
      </c>
      <c r="AA74" t="s">
        <v>65</v>
      </c>
      <c r="AB74">
        <v>1</v>
      </c>
      <c r="AC74">
        <v>3</v>
      </c>
    </row>
    <row r="75" spans="1:29">
      <c r="A75" s="5" t="s">
        <v>460</v>
      </c>
      <c r="B75">
        <v>73</v>
      </c>
      <c r="C75">
        <v>74</v>
      </c>
      <c r="D75" t="s">
        <v>38</v>
      </c>
      <c r="E75" t="s">
        <v>49</v>
      </c>
      <c r="F75" t="s">
        <v>39</v>
      </c>
      <c r="G75" t="s">
        <v>38</v>
      </c>
      <c r="I75" t="s">
        <v>386</v>
      </c>
      <c r="K75" t="s">
        <v>75</v>
      </c>
      <c r="L75" t="s">
        <v>73</v>
      </c>
      <c r="M75" t="s">
        <v>61</v>
      </c>
      <c r="N75" t="s">
        <v>44</v>
      </c>
      <c r="O75" t="s">
        <v>46</v>
      </c>
      <c r="P75">
        <v>15</v>
      </c>
      <c r="Q75" t="s">
        <v>82</v>
      </c>
      <c r="W75" t="s">
        <v>52</v>
      </c>
      <c r="X75">
        <v>2</v>
      </c>
      <c r="Y75" t="s">
        <v>46</v>
      </c>
      <c r="Z75">
        <v>2</v>
      </c>
      <c r="AA75" t="s">
        <v>64</v>
      </c>
      <c r="AB75">
        <v>3</v>
      </c>
      <c r="AC75">
        <v>3</v>
      </c>
    </row>
    <row r="76" spans="1:29">
      <c r="A76" s="5" t="s">
        <v>460</v>
      </c>
      <c r="B76">
        <v>74</v>
      </c>
      <c r="C76">
        <v>75</v>
      </c>
      <c r="D76" t="s">
        <v>38</v>
      </c>
      <c r="E76" t="s">
        <v>49</v>
      </c>
      <c r="F76" t="s">
        <v>39</v>
      </c>
      <c r="G76" t="s">
        <v>38</v>
      </c>
      <c r="I76" t="s">
        <v>387</v>
      </c>
      <c r="J76" t="s">
        <v>114</v>
      </c>
      <c r="K76" t="s">
        <v>75</v>
      </c>
      <c r="L76" t="s">
        <v>73</v>
      </c>
      <c r="M76" t="s">
        <v>61</v>
      </c>
      <c r="N76" t="s">
        <v>44</v>
      </c>
      <c r="O76" t="s">
        <v>46</v>
      </c>
      <c r="P76">
        <v>20</v>
      </c>
      <c r="Q76" t="s">
        <v>48</v>
      </c>
      <c r="W76" t="s">
        <v>52</v>
      </c>
      <c r="X76">
        <v>2</v>
      </c>
      <c r="Y76" t="s">
        <v>46</v>
      </c>
      <c r="Z76">
        <v>3</v>
      </c>
      <c r="AA76" t="s">
        <v>64</v>
      </c>
      <c r="AB76">
        <v>3</v>
      </c>
      <c r="AC76">
        <v>1</v>
      </c>
    </row>
    <row r="77" spans="1:29">
      <c r="A77" s="5" t="s">
        <v>460</v>
      </c>
      <c r="B77">
        <v>75</v>
      </c>
      <c r="C77">
        <v>76</v>
      </c>
      <c r="D77" t="s">
        <v>38</v>
      </c>
      <c r="E77" t="s">
        <v>49</v>
      </c>
      <c r="F77" t="s">
        <v>39</v>
      </c>
      <c r="G77" t="s">
        <v>38</v>
      </c>
      <c r="I77" t="s">
        <v>387</v>
      </c>
      <c r="J77" t="s">
        <v>114</v>
      </c>
      <c r="K77" t="s">
        <v>75</v>
      </c>
      <c r="L77" t="s">
        <v>73</v>
      </c>
      <c r="M77" t="s">
        <v>61</v>
      </c>
      <c r="N77" t="s">
        <v>44</v>
      </c>
      <c r="O77" t="s">
        <v>46</v>
      </c>
      <c r="P77">
        <v>20</v>
      </c>
      <c r="Q77" t="s">
        <v>48</v>
      </c>
      <c r="W77" t="s">
        <v>52</v>
      </c>
      <c r="X77">
        <v>2</v>
      </c>
      <c r="Y77" t="s">
        <v>46</v>
      </c>
      <c r="Z77">
        <v>3</v>
      </c>
      <c r="AA77" t="s">
        <v>64</v>
      </c>
      <c r="AB77">
        <v>3</v>
      </c>
      <c r="AC77">
        <v>1</v>
      </c>
    </row>
    <row r="78" spans="1:29">
      <c r="A78" s="5" t="s">
        <v>460</v>
      </c>
      <c r="B78">
        <v>76</v>
      </c>
      <c r="C78">
        <v>77</v>
      </c>
      <c r="D78" t="s">
        <v>38</v>
      </c>
      <c r="E78" t="s">
        <v>49</v>
      </c>
      <c r="F78" t="s">
        <v>39</v>
      </c>
      <c r="G78" t="s">
        <v>38</v>
      </c>
      <c r="I78" t="s">
        <v>387</v>
      </c>
      <c r="J78" t="s">
        <v>114</v>
      </c>
      <c r="K78" t="s">
        <v>75</v>
      </c>
      <c r="L78" t="s">
        <v>73</v>
      </c>
      <c r="M78" t="s">
        <v>61</v>
      </c>
      <c r="N78" t="s">
        <v>44</v>
      </c>
      <c r="O78" t="s">
        <v>46</v>
      </c>
      <c r="P78">
        <v>20</v>
      </c>
      <c r="Q78" t="s">
        <v>48</v>
      </c>
      <c r="W78" t="s">
        <v>52</v>
      </c>
      <c r="X78">
        <v>2</v>
      </c>
      <c r="Y78" t="s">
        <v>46</v>
      </c>
      <c r="Z78">
        <v>3</v>
      </c>
      <c r="AA78" t="s">
        <v>64</v>
      </c>
      <c r="AB78">
        <v>2</v>
      </c>
      <c r="AC78">
        <v>1</v>
      </c>
    </row>
    <row r="79" spans="1:29">
      <c r="A79" s="5" t="s">
        <v>460</v>
      </c>
      <c r="B79">
        <v>77</v>
      </c>
      <c r="C79">
        <v>78</v>
      </c>
      <c r="D79" t="s">
        <v>38</v>
      </c>
      <c r="E79" t="s">
        <v>49</v>
      </c>
      <c r="F79" t="s">
        <v>39</v>
      </c>
      <c r="G79" t="s">
        <v>38</v>
      </c>
      <c r="I79" t="s">
        <v>387</v>
      </c>
      <c r="J79" t="s">
        <v>114</v>
      </c>
      <c r="K79" t="s">
        <v>75</v>
      </c>
      <c r="L79" t="s">
        <v>73</v>
      </c>
      <c r="M79" t="s">
        <v>61</v>
      </c>
      <c r="N79" t="s">
        <v>44</v>
      </c>
      <c r="O79" t="s">
        <v>46</v>
      </c>
      <c r="P79">
        <v>15</v>
      </c>
      <c r="Q79" t="s">
        <v>82</v>
      </c>
      <c r="W79" t="s">
        <v>52</v>
      </c>
      <c r="X79">
        <v>2</v>
      </c>
      <c r="Y79" t="s">
        <v>46</v>
      </c>
      <c r="Z79">
        <v>2</v>
      </c>
      <c r="AA79" t="s">
        <v>64</v>
      </c>
      <c r="AB79">
        <v>2</v>
      </c>
      <c r="AC79">
        <v>1</v>
      </c>
    </row>
    <row r="80" spans="1:29">
      <c r="A80" s="5" t="s">
        <v>460</v>
      </c>
      <c r="B80">
        <v>78</v>
      </c>
      <c r="C80">
        <v>79</v>
      </c>
      <c r="D80" t="s">
        <v>38</v>
      </c>
      <c r="E80" t="s">
        <v>50</v>
      </c>
      <c r="F80" t="s">
        <v>39</v>
      </c>
      <c r="G80" t="s">
        <v>38</v>
      </c>
      <c r="I80" t="s">
        <v>112</v>
      </c>
      <c r="K80" t="s">
        <v>61</v>
      </c>
      <c r="L80" t="s">
        <v>44</v>
      </c>
      <c r="W80" t="s">
        <v>52</v>
      </c>
      <c r="X80">
        <v>2</v>
      </c>
      <c r="Y80" t="s">
        <v>65</v>
      </c>
      <c r="Z80">
        <v>2</v>
      </c>
      <c r="AA80" t="s">
        <v>46</v>
      </c>
      <c r="AB80">
        <v>1</v>
      </c>
      <c r="AC80">
        <v>1</v>
      </c>
    </row>
    <row r="81" spans="1:29">
      <c r="A81" s="5" t="s">
        <v>460</v>
      </c>
      <c r="B81">
        <v>79</v>
      </c>
      <c r="C81">
        <v>80</v>
      </c>
      <c r="D81" t="s">
        <v>38</v>
      </c>
      <c r="E81" t="s">
        <v>50</v>
      </c>
      <c r="F81" t="s">
        <v>39</v>
      </c>
      <c r="G81" t="s">
        <v>38</v>
      </c>
      <c r="I81" t="s">
        <v>113</v>
      </c>
      <c r="J81" t="s">
        <v>68</v>
      </c>
      <c r="K81" t="s">
        <v>61</v>
      </c>
      <c r="L81" t="s">
        <v>44</v>
      </c>
      <c r="W81" t="s">
        <v>52</v>
      </c>
      <c r="X81">
        <v>2</v>
      </c>
      <c r="Y81" t="s">
        <v>65</v>
      </c>
      <c r="Z81">
        <v>2</v>
      </c>
      <c r="AA81" t="s">
        <v>46</v>
      </c>
      <c r="AB81">
        <v>1</v>
      </c>
      <c r="AC81">
        <v>3</v>
      </c>
    </row>
    <row r="82" spans="1:29">
      <c r="A82" s="5" t="s">
        <v>460</v>
      </c>
      <c r="B82">
        <v>80</v>
      </c>
      <c r="C82">
        <v>81</v>
      </c>
      <c r="D82" t="s">
        <v>37</v>
      </c>
      <c r="E82" t="s">
        <v>50</v>
      </c>
      <c r="F82" t="s">
        <v>39</v>
      </c>
      <c r="G82" t="s">
        <v>38</v>
      </c>
      <c r="I82" t="s">
        <v>116</v>
      </c>
      <c r="J82" t="s">
        <v>68</v>
      </c>
      <c r="K82" t="s">
        <v>61</v>
      </c>
      <c r="L82" t="s">
        <v>44</v>
      </c>
      <c r="W82" t="s">
        <v>52</v>
      </c>
      <c r="X82">
        <v>2</v>
      </c>
      <c r="Y82" t="s">
        <v>46</v>
      </c>
      <c r="Z82">
        <v>2</v>
      </c>
      <c r="AA82" t="s">
        <v>65</v>
      </c>
      <c r="AB82">
        <v>1</v>
      </c>
      <c r="AC82">
        <v>3</v>
      </c>
    </row>
    <row r="83" spans="1:29">
      <c r="A83" s="5" t="s">
        <v>460</v>
      </c>
      <c r="B83">
        <v>81</v>
      </c>
      <c r="C83">
        <v>82</v>
      </c>
      <c r="D83" t="s">
        <v>37</v>
      </c>
      <c r="E83" t="s">
        <v>50</v>
      </c>
      <c r="F83" t="s">
        <v>39</v>
      </c>
      <c r="G83" t="s">
        <v>38</v>
      </c>
      <c r="I83" t="s">
        <v>116</v>
      </c>
      <c r="J83" t="s">
        <v>68</v>
      </c>
      <c r="K83" t="s">
        <v>61</v>
      </c>
      <c r="L83" t="s">
        <v>44</v>
      </c>
      <c r="W83" t="s">
        <v>52</v>
      </c>
      <c r="X83">
        <v>2</v>
      </c>
      <c r="Y83" t="s">
        <v>46</v>
      </c>
      <c r="Z83">
        <v>1</v>
      </c>
      <c r="AA83" t="s">
        <v>65</v>
      </c>
      <c r="AB83">
        <v>1</v>
      </c>
      <c r="AC83">
        <v>3</v>
      </c>
    </row>
    <row r="84" spans="1:29">
      <c r="A84" s="5" t="s">
        <v>460</v>
      </c>
      <c r="B84">
        <v>82</v>
      </c>
      <c r="C84">
        <v>83</v>
      </c>
      <c r="D84" t="s">
        <v>37</v>
      </c>
      <c r="E84" t="s">
        <v>50</v>
      </c>
      <c r="F84" t="s">
        <v>39</v>
      </c>
      <c r="G84" t="s">
        <v>38</v>
      </c>
      <c r="I84" t="s">
        <v>116</v>
      </c>
      <c r="J84" t="s">
        <v>68</v>
      </c>
      <c r="K84" t="s">
        <v>61</v>
      </c>
      <c r="L84" t="s">
        <v>44</v>
      </c>
      <c r="W84" t="s">
        <v>52</v>
      </c>
      <c r="X84">
        <v>2</v>
      </c>
      <c r="Y84" t="s">
        <v>46</v>
      </c>
      <c r="Z84">
        <v>1</v>
      </c>
      <c r="AA84" t="s">
        <v>65</v>
      </c>
      <c r="AB84">
        <v>1</v>
      </c>
      <c r="AC84">
        <v>3</v>
      </c>
    </row>
    <row r="85" spans="1:29">
      <c r="A85" s="5" t="s">
        <v>460</v>
      </c>
      <c r="B85">
        <v>83</v>
      </c>
      <c r="C85">
        <v>84</v>
      </c>
      <c r="D85" t="s">
        <v>37</v>
      </c>
      <c r="E85" t="s">
        <v>50</v>
      </c>
      <c r="F85" t="s">
        <v>39</v>
      </c>
      <c r="G85" t="s">
        <v>38</v>
      </c>
      <c r="I85" t="s">
        <v>116</v>
      </c>
      <c r="J85" t="s">
        <v>68</v>
      </c>
      <c r="K85" t="s">
        <v>61</v>
      </c>
      <c r="L85" t="s">
        <v>44</v>
      </c>
      <c r="W85" t="s">
        <v>52</v>
      </c>
      <c r="X85">
        <v>2</v>
      </c>
      <c r="Y85" t="s">
        <v>46</v>
      </c>
      <c r="Z85">
        <v>1</v>
      </c>
      <c r="AA85" t="s">
        <v>65</v>
      </c>
      <c r="AB85">
        <v>1</v>
      </c>
      <c r="AC85">
        <v>3</v>
      </c>
    </row>
    <row r="86" spans="1:29">
      <c r="A86" s="5" t="s">
        <v>460</v>
      </c>
      <c r="B86">
        <v>84</v>
      </c>
      <c r="C86">
        <v>85</v>
      </c>
      <c r="D86" t="s">
        <v>37</v>
      </c>
      <c r="E86" t="s">
        <v>50</v>
      </c>
      <c r="F86" t="s">
        <v>39</v>
      </c>
      <c r="G86" t="s">
        <v>38</v>
      </c>
      <c r="I86" t="s">
        <v>116</v>
      </c>
      <c r="J86" t="s">
        <v>68</v>
      </c>
      <c r="K86" t="s">
        <v>61</v>
      </c>
      <c r="L86" t="s">
        <v>44</v>
      </c>
      <c r="W86" t="s">
        <v>52</v>
      </c>
      <c r="X86">
        <v>2</v>
      </c>
      <c r="Y86" t="s">
        <v>46</v>
      </c>
      <c r="Z86">
        <v>1</v>
      </c>
      <c r="AA86" t="s">
        <v>65</v>
      </c>
      <c r="AB86">
        <v>1</v>
      </c>
      <c r="AC86">
        <v>3</v>
      </c>
    </row>
    <row r="87" spans="1:29">
      <c r="A87" s="5" t="s">
        <v>460</v>
      </c>
      <c r="B87">
        <v>85</v>
      </c>
      <c r="C87">
        <v>86</v>
      </c>
      <c r="D87" t="s">
        <v>37</v>
      </c>
      <c r="E87" t="s">
        <v>50</v>
      </c>
      <c r="F87" t="s">
        <v>49</v>
      </c>
      <c r="G87" t="s">
        <v>53</v>
      </c>
      <c r="I87" t="s">
        <v>251</v>
      </c>
      <c r="J87" t="s">
        <v>68</v>
      </c>
      <c r="K87" t="s">
        <v>61</v>
      </c>
      <c r="L87" t="s">
        <v>44</v>
      </c>
      <c r="W87" t="s">
        <v>52</v>
      </c>
      <c r="X87">
        <v>2</v>
      </c>
      <c r="Y87" t="s">
        <v>46</v>
      </c>
      <c r="Z87">
        <v>1</v>
      </c>
      <c r="AA87" t="s">
        <v>65</v>
      </c>
      <c r="AB87">
        <v>1</v>
      </c>
      <c r="AC87">
        <v>3</v>
      </c>
    </row>
    <row r="88" spans="1:29">
      <c r="A88" s="5" t="s">
        <v>460</v>
      </c>
      <c r="B88">
        <v>86</v>
      </c>
      <c r="C88">
        <v>87</v>
      </c>
      <c r="D88" t="s">
        <v>37</v>
      </c>
      <c r="E88" t="s">
        <v>50</v>
      </c>
      <c r="F88" t="s">
        <v>49</v>
      </c>
      <c r="G88" t="s">
        <v>53</v>
      </c>
      <c r="I88" t="s">
        <v>251</v>
      </c>
      <c r="J88" t="s">
        <v>68</v>
      </c>
      <c r="K88" t="s">
        <v>61</v>
      </c>
      <c r="L88" t="s">
        <v>44</v>
      </c>
      <c r="W88" t="s">
        <v>52</v>
      </c>
      <c r="X88">
        <v>2</v>
      </c>
      <c r="Y88" t="s">
        <v>46</v>
      </c>
      <c r="Z88">
        <v>1</v>
      </c>
      <c r="AA88" t="s">
        <v>65</v>
      </c>
      <c r="AB88">
        <v>1</v>
      </c>
      <c r="AC88">
        <v>3</v>
      </c>
    </row>
    <row r="89" spans="1:29">
      <c r="A89" s="5" t="s">
        <v>460</v>
      </c>
      <c r="B89">
        <v>87</v>
      </c>
      <c r="C89">
        <v>88</v>
      </c>
      <c r="D89" t="s">
        <v>37</v>
      </c>
      <c r="E89" t="s">
        <v>50</v>
      </c>
      <c r="F89" t="s">
        <v>49</v>
      </c>
      <c r="G89" t="s">
        <v>53</v>
      </c>
      <c r="I89" t="s">
        <v>251</v>
      </c>
      <c r="J89" t="s">
        <v>68</v>
      </c>
      <c r="K89" t="s">
        <v>61</v>
      </c>
      <c r="L89" t="s">
        <v>44</v>
      </c>
      <c r="W89" t="s">
        <v>65</v>
      </c>
      <c r="X89">
        <v>2</v>
      </c>
      <c r="Y89" t="s">
        <v>51</v>
      </c>
      <c r="Z89">
        <v>2</v>
      </c>
      <c r="AA89" t="s">
        <v>46</v>
      </c>
      <c r="AB89">
        <v>1</v>
      </c>
      <c r="AC89">
        <v>3</v>
      </c>
    </row>
    <row r="90" spans="1:29">
      <c r="A90" s="5" t="s">
        <v>460</v>
      </c>
      <c r="B90">
        <v>88</v>
      </c>
      <c r="C90">
        <v>89</v>
      </c>
      <c r="D90" t="s">
        <v>37</v>
      </c>
      <c r="E90" t="s">
        <v>50</v>
      </c>
      <c r="F90" t="s">
        <v>49</v>
      </c>
      <c r="G90" t="s">
        <v>53</v>
      </c>
      <c r="I90" t="s">
        <v>251</v>
      </c>
      <c r="J90" t="s">
        <v>68</v>
      </c>
      <c r="K90" t="s">
        <v>61</v>
      </c>
      <c r="L90" t="s">
        <v>73</v>
      </c>
      <c r="W90" t="s">
        <v>65</v>
      </c>
      <c r="X90">
        <v>2</v>
      </c>
      <c r="Y90" t="s">
        <v>51</v>
      </c>
      <c r="Z90">
        <v>2</v>
      </c>
      <c r="AA90" t="s">
        <v>46</v>
      </c>
      <c r="AB90">
        <v>1</v>
      </c>
      <c r="AC90">
        <v>3</v>
      </c>
    </row>
    <row r="91" spans="1:29">
      <c r="A91" s="5" t="s">
        <v>460</v>
      </c>
      <c r="B91">
        <v>89</v>
      </c>
      <c r="C91">
        <v>90</v>
      </c>
      <c r="D91" t="s">
        <v>37</v>
      </c>
      <c r="E91" t="s">
        <v>50</v>
      </c>
      <c r="F91" t="s">
        <v>49</v>
      </c>
      <c r="G91" t="s">
        <v>53</v>
      </c>
      <c r="I91" t="s">
        <v>252</v>
      </c>
      <c r="J91" t="s">
        <v>68</v>
      </c>
      <c r="K91" t="s">
        <v>61</v>
      </c>
      <c r="L91" t="s">
        <v>73</v>
      </c>
      <c r="W91" t="s">
        <v>65</v>
      </c>
      <c r="X91">
        <v>2</v>
      </c>
      <c r="Y91" t="s">
        <v>51</v>
      </c>
      <c r="Z91">
        <v>2</v>
      </c>
      <c r="AA91" t="s">
        <v>46</v>
      </c>
      <c r="AB91">
        <v>1</v>
      </c>
      <c r="AC91">
        <v>3</v>
      </c>
    </row>
    <row r="92" spans="1:29">
      <c r="A92" s="5" t="s">
        <v>460</v>
      </c>
      <c r="B92">
        <v>90</v>
      </c>
      <c r="C92">
        <v>91</v>
      </c>
      <c r="D92" t="s">
        <v>37</v>
      </c>
      <c r="E92" t="s">
        <v>50</v>
      </c>
      <c r="F92" t="s">
        <v>49</v>
      </c>
      <c r="G92" t="s">
        <v>53</v>
      </c>
      <c r="I92" t="s">
        <v>253</v>
      </c>
      <c r="J92" t="s">
        <v>68</v>
      </c>
      <c r="K92" t="s">
        <v>61</v>
      </c>
      <c r="L92" t="s">
        <v>73</v>
      </c>
      <c r="W92" t="s">
        <v>65</v>
      </c>
      <c r="X92">
        <v>2</v>
      </c>
      <c r="Y92" t="s">
        <v>51</v>
      </c>
      <c r="Z92">
        <v>2</v>
      </c>
      <c r="AA92" t="s">
        <v>46</v>
      </c>
      <c r="AB92">
        <v>1</v>
      </c>
      <c r="AC92">
        <v>3</v>
      </c>
    </row>
    <row r="93" spans="1:29">
      <c r="A93" s="5" t="s">
        <v>460</v>
      </c>
      <c r="B93">
        <v>91</v>
      </c>
      <c r="C93">
        <v>92</v>
      </c>
      <c r="D93" t="s">
        <v>37</v>
      </c>
      <c r="E93" t="s">
        <v>50</v>
      </c>
      <c r="F93" t="s">
        <v>49</v>
      </c>
      <c r="G93" t="s">
        <v>53</v>
      </c>
      <c r="I93" t="s">
        <v>253</v>
      </c>
      <c r="J93" t="s">
        <v>68</v>
      </c>
      <c r="K93" t="s">
        <v>61</v>
      </c>
      <c r="L93" t="s">
        <v>73</v>
      </c>
      <c r="W93" t="s">
        <v>65</v>
      </c>
      <c r="X93">
        <v>2</v>
      </c>
      <c r="Y93" t="s">
        <v>51</v>
      </c>
      <c r="Z93">
        <v>2</v>
      </c>
      <c r="AC93">
        <v>3</v>
      </c>
    </row>
    <row r="94" spans="1:29">
      <c r="A94" s="5" t="s">
        <v>460</v>
      </c>
      <c r="B94">
        <v>92</v>
      </c>
      <c r="C94">
        <v>93</v>
      </c>
      <c r="D94" t="s">
        <v>37</v>
      </c>
      <c r="E94" t="s">
        <v>50</v>
      </c>
      <c r="F94" t="s">
        <v>49</v>
      </c>
      <c r="G94" t="s">
        <v>53</v>
      </c>
      <c r="I94" t="s">
        <v>253</v>
      </c>
      <c r="J94" t="s">
        <v>68</v>
      </c>
      <c r="K94" t="s">
        <v>61</v>
      </c>
      <c r="L94" t="s">
        <v>73</v>
      </c>
      <c r="W94" t="s">
        <v>65</v>
      </c>
      <c r="X94">
        <v>2</v>
      </c>
      <c r="Y94" t="s">
        <v>51</v>
      </c>
      <c r="Z94">
        <v>2</v>
      </c>
      <c r="AC94">
        <v>3</v>
      </c>
    </row>
    <row r="95" spans="1:29">
      <c r="A95" s="5" t="s">
        <v>460</v>
      </c>
      <c r="B95">
        <v>93</v>
      </c>
      <c r="C95">
        <v>94</v>
      </c>
      <c r="D95" t="s">
        <v>37</v>
      </c>
      <c r="E95" t="s">
        <v>50</v>
      </c>
      <c r="F95" t="s">
        <v>49</v>
      </c>
      <c r="G95" t="s">
        <v>53</v>
      </c>
      <c r="I95" t="s">
        <v>253</v>
      </c>
      <c r="J95" t="s">
        <v>68</v>
      </c>
      <c r="K95" t="s">
        <v>61</v>
      </c>
      <c r="L95" t="s">
        <v>73</v>
      </c>
      <c r="W95" t="s">
        <v>65</v>
      </c>
      <c r="X95">
        <v>2</v>
      </c>
      <c r="Y95" t="s">
        <v>51</v>
      </c>
      <c r="Z95">
        <v>2</v>
      </c>
      <c r="AC95">
        <v>3</v>
      </c>
    </row>
    <row r="96" spans="1:29">
      <c r="A96" s="5" t="s">
        <v>460</v>
      </c>
      <c r="B96">
        <v>94</v>
      </c>
      <c r="C96">
        <v>95</v>
      </c>
      <c r="D96" t="s">
        <v>37</v>
      </c>
      <c r="E96" t="s">
        <v>50</v>
      </c>
      <c r="F96" t="s">
        <v>49</v>
      </c>
      <c r="G96" t="s">
        <v>53</v>
      </c>
      <c r="I96" t="s">
        <v>253</v>
      </c>
      <c r="J96" t="s">
        <v>68</v>
      </c>
      <c r="K96" t="s">
        <v>61</v>
      </c>
      <c r="L96" t="s">
        <v>73</v>
      </c>
      <c r="W96" t="s">
        <v>65</v>
      </c>
      <c r="X96">
        <v>2</v>
      </c>
      <c r="Y96" t="s">
        <v>51</v>
      </c>
      <c r="Z96">
        <v>2</v>
      </c>
      <c r="AC96">
        <v>3</v>
      </c>
    </row>
    <row r="97" spans="1:29">
      <c r="A97" s="5" t="s">
        <v>460</v>
      </c>
      <c r="B97">
        <v>95</v>
      </c>
      <c r="C97">
        <v>96</v>
      </c>
      <c r="D97" t="s">
        <v>37</v>
      </c>
      <c r="E97" t="s">
        <v>50</v>
      </c>
      <c r="F97" t="s">
        <v>49</v>
      </c>
      <c r="G97" t="s">
        <v>53</v>
      </c>
      <c r="I97" t="s">
        <v>253</v>
      </c>
      <c r="J97" t="s">
        <v>68</v>
      </c>
      <c r="K97" t="s">
        <v>61</v>
      </c>
      <c r="L97" t="s">
        <v>73</v>
      </c>
      <c r="W97" t="s">
        <v>65</v>
      </c>
      <c r="X97">
        <v>2</v>
      </c>
      <c r="Y97" t="s">
        <v>51</v>
      </c>
      <c r="Z97">
        <v>2</v>
      </c>
      <c r="AC97">
        <v>3</v>
      </c>
    </row>
    <row r="98" spans="1:29">
      <c r="A98" s="5" t="s">
        <v>460</v>
      </c>
      <c r="B98">
        <v>96</v>
      </c>
      <c r="C98">
        <v>97</v>
      </c>
      <c r="D98" t="s">
        <v>37</v>
      </c>
      <c r="E98" t="s">
        <v>50</v>
      </c>
      <c r="F98" t="s">
        <v>49</v>
      </c>
      <c r="G98" t="s">
        <v>53</v>
      </c>
      <c r="I98" t="s">
        <v>253</v>
      </c>
      <c r="J98" t="s">
        <v>68</v>
      </c>
      <c r="K98" t="s">
        <v>61</v>
      </c>
      <c r="L98" t="s">
        <v>73</v>
      </c>
      <c r="W98" t="s">
        <v>65</v>
      </c>
      <c r="X98">
        <v>2</v>
      </c>
      <c r="Y98" t="s">
        <v>51</v>
      </c>
      <c r="Z98">
        <v>2</v>
      </c>
      <c r="AC98">
        <v>3</v>
      </c>
    </row>
    <row r="99" spans="1:29">
      <c r="A99" s="5" t="s">
        <v>460</v>
      </c>
      <c r="B99">
        <v>97</v>
      </c>
      <c r="C99">
        <v>98</v>
      </c>
      <c r="D99" t="s">
        <v>37</v>
      </c>
      <c r="E99" t="s">
        <v>50</v>
      </c>
      <c r="F99" t="s">
        <v>49</v>
      </c>
      <c r="G99" t="s">
        <v>53</v>
      </c>
      <c r="I99" t="s">
        <v>131</v>
      </c>
      <c r="J99" t="s">
        <v>68</v>
      </c>
      <c r="K99" t="s">
        <v>61</v>
      </c>
      <c r="L99" t="s">
        <v>73</v>
      </c>
      <c r="W99" t="s">
        <v>65</v>
      </c>
      <c r="X99">
        <v>2</v>
      </c>
      <c r="Y99" t="s">
        <v>51</v>
      </c>
      <c r="Z99">
        <v>2</v>
      </c>
      <c r="AC99">
        <v>3</v>
      </c>
    </row>
    <row r="100" spans="1:29">
      <c r="A100" s="5" t="s">
        <v>460</v>
      </c>
      <c r="B100">
        <v>98</v>
      </c>
      <c r="C100">
        <v>99</v>
      </c>
      <c r="D100" t="s">
        <v>37</v>
      </c>
      <c r="E100" t="s">
        <v>50</v>
      </c>
      <c r="F100" t="s">
        <v>49</v>
      </c>
      <c r="G100" t="s">
        <v>53</v>
      </c>
      <c r="I100" t="s">
        <v>131</v>
      </c>
      <c r="J100" t="s">
        <v>68</v>
      </c>
      <c r="K100" t="s">
        <v>61</v>
      </c>
      <c r="L100" t="s">
        <v>73</v>
      </c>
      <c r="W100" t="s">
        <v>65</v>
      </c>
      <c r="X100">
        <v>2</v>
      </c>
      <c r="Y100" t="s">
        <v>51</v>
      </c>
      <c r="Z100">
        <v>2</v>
      </c>
      <c r="AC100">
        <v>3</v>
      </c>
    </row>
    <row r="101" spans="1:29">
      <c r="A101" s="5" t="s">
        <v>460</v>
      </c>
      <c r="B101">
        <v>99</v>
      </c>
      <c r="C101">
        <v>100</v>
      </c>
      <c r="D101" t="s">
        <v>37</v>
      </c>
      <c r="E101" t="s">
        <v>50</v>
      </c>
      <c r="F101" t="s">
        <v>71</v>
      </c>
      <c r="G101" t="s">
        <v>53</v>
      </c>
      <c r="I101" t="s">
        <v>254</v>
      </c>
      <c r="J101" t="s">
        <v>68</v>
      </c>
      <c r="K101" t="s">
        <v>61</v>
      </c>
      <c r="L101" t="s">
        <v>73</v>
      </c>
      <c r="M101" t="s">
        <v>75</v>
      </c>
      <c r="N101" t="s">
        <v>48</v>
      </c>
      <c r="O101" t="s">
        <v>85</v>
      </c>
      <c r="P101">
        <v>20</v>
      </c>
      <c r="Q101" t="s">
        <v>48</v>
      </c>
      <c r="W101" t="s">
        <v>65</v>
      </c>
      <c r="X101">
        <v>2</v>
      </c>
      <c r="Y101" t="s">
        <v>51</v>
      </c>
      <c r="Z101">
        <v>2</v>
      </c>
      <c r="AA101" t="s">
        <v>64</v>
      </c>
      <c r="AB101">
        <v>2</v>
      </c>
      <c r="AC101">
        <v>3</v>
      </c>
    </row>
    <row r="102" spans="1:29">
      <c r="A102" s="5" t="s">
        <v>460</v>
      </c>
      <c r="B102">
        <v>100</v>
      </c>
      <c r="C102">
        <v>101</v>
      </c>
      <c r="D102" t="s">
        <v>37</v>
      </c>
      <c r="E102" t="s">
        <v>83</v>
      </c>
      <c r="F102" t="s">
        <v>49</v>
      </c>
      <c r="G102" t="s">
        <v>53</v>
      </c>
      <c r="I102" t="s">
        <v>388</v>
      </c>
      <c r="J102" t="s">
        <v>60</v>
      </c>
      <c r="K102" t="s">
        <v>75</v>
      </c>
      <c r="L102" t="s">
        <v>48</v>
      </c>
      <c r="M102" t="s">
        <v>62</v>
      </c>
      <c r="N102" t="s">
        <v>44</v>
      </c>
      <c r="O102" t="s">
        <v>85</v>
      </c>
      <c r="P102">
        <v>40</v>
      </c>
      <c r="Q102" t="s">
        <v>48</v>
      </c>
      <c r="W102" t="s">
        <v>65</v>
      </c>
      <c r="X102">
        <v>2</v>
      </c>
      <c r="Y102" t="s">
        <v>66</v>
      </c>
      <c r="Z102">
        <v>2</v>
      </c>
      <c r="AC102">
        <v>4</v>
      </c>
    </row>
    <row r="103" spans="1:29">
      <c r="A103" s="5" t="s">
        <v>460</v>
      </c>
      <c r="B103">
        <v>101</v>
      </c>
      <c r="C103">
        <v>102</v>
      </c>
      <c r="D103" t="s">
        <v>37</v>
      </c>
      <c r="E103" t="s">
        <v>83</v>
      </c>
      <c r="F103" t="s">
        <v>49</v>
      </c>
      <c r="G103" t="s">
        <v>53</v>
      </c>
      <c r="I103" t="s">
        <v>388</v>
      </c>
      <c r="J103" t="s">
        <v>60</v>
      </c>
      <c r="K103" t="s">
        <v>75</v>
      </c>
      <c r="L103" t="s">
        <v>48</v>
      </c>
      <c r="M103" t="s">
        <v>62</v>
      </c>
      <c r="N103" t="s">
        <v>44</v>
      </c>
      <c r="O103" t="s">
        <v>85</v>
      </c>
      <c r="P103">
        <v>50</v>
      </c>
      <c r="Q103" t="s">
        <v>48</v>
      </c>
      <c r="W103" t="s">
        <v>65</v>
      </c>
      <c r="X103">
        <v>2</v>
      </c>
      <c r="Y103" t="s">
        <v>66</v>
      </c>
      <c r="Z103">
        <v>2</v>
      </c>
      <c r="AC103">
        <v>4</v>
      </c>
    </row>
    <row r="104" spans="1:29">
      <c r="A104" s="5" t="s">
        <v>460</v>
      </c>
      <c r="B104">
        <v>102</v>
      </c>
      <c r="C104">
        <v>103</v>
      </c>
      <c r="D104" t="s">
        <v>37</v>
      </c>
      <c r="E104" t="s">
        <v>83</v>
      </c>
      <c r="F104" t="s">
        <v>49</v>
      </c>
      <c r="G104" t="s">
        <v>53</v>
      </c>
      <c r="I104" t="s">
        <v>388</v>
      </c>
      <c r="J104" t="s">
        <v>60</v>
      </c>
      <c r="K104" t="s">
        <v>75</v>
      </c>
      <c r="L104" t="s">
        <v>48</v>
      </c>
      <c r="M104" t="s">
        <v>62</v>
      </c>
      <c r="N104" t="s">
        <v>44</v>
      </c>
      <c r="O104" t="s">
        <v>85</v>
      </c>
      <c r="P104">
        <v>60</v>
      </c>
      <c r="Q104" t="s">
        <v>48</v>
      </c>
      <c r="W104" t="s">
        <v>65</v>
      </c>
      <c r="X104">
        <v>2</v>
      </c>
      <c r="Y104" t="s">
        <v>66</v>
      </c>
      <c r="Z104">
        <v>2</v>
      </c>
      <c r="AC104">
        <v>4</v>
      </c>
    </row>
    <row r="105" spans="1:29">
      <c r="A105" s="5" t="s">
        <v>460</v>
      </c>
      <c r="B105">
        <v>103</v>
      </c>
      <c r="C105">
        <v>104</v>
      </c>
      <c r="D105" t="s">
        <v>37</v>
      </c>
      <c r="E105" t="s">
        <v>83</v>
      </c>
      <c r="F105" t="s">
        <v>49</v>
      </c>
      <c r="G105" t="s">
        <v>53</v>
      </c>
      <c r="I105" t="s">
        <v>389</v>
      </c>
      <c r="J105" t="s">
        <v>60</v>
      </c>
      <c r="K105" t="s">
        <v>75</v>
      </c>
      <c r="L105" t="s">
        <v>48</v>
      </c>
      <c r="M105" t="s">
        <v>62</v>
      </c>
      <c r="N105" t="s">
        <v>44</v>
      </c>
      <c r="O105" t="s">
        <v>85</v>
      </c>
      <c r="P105">
        <v>60</v>
      </c>
      <c r="Q105" t="s">
        <v>48</v>
      </c>
      <c r="W105" t="s">
        <v>65</v>
      </c>
      <c r="X105">
        <v>2</v>
      </c>
      <c r="Y105" t="s">
        <v>66</v>
      </c>
      <c r="Z105">
        <v>2</v>
      </c>
      <c r="AC105">
        <v>4</v>
      </c>
    </row>
    <row r="106" spans="1:29">
      <c r="A106" s="5" t="s">
        <v>460</v>
      </c>
      <c r="B106">
        <v>104</v>
      </c>
      <c r="C106">
        <v>105</v>
      </c>
      <c r="D106" t="s">
        <v>37</v>
      </c>
      <c r="E106" t="s">
        <v>83</v>
      </c>
      <c r="F106" t="s">
        <v>49</v>
      </c>
      <c r="G106" t="s">
        <v>53</v>
      </c>
      <c r="I106" t="s">
        <v>389</v>
      </c>
      <c r="J106" t="s">
        <v>60</v>
      </c>
      <c r="K106" t="s">
        <v>75</v>
      </c>
      <c r="L106" t="s">
        <v>48</v>
      </c>
      <c r="M106" t="s">
        <v>62</v>
      </c>
      <c r="N106" t="s">
        <v>44</v>
      </c>
      <c r="O106" t="s">
        <v>85</v>
      </c>
      <c r="P106">
        <v>60</v>
      </c>
      <c r="Q106" t="s">
        <v>48</v>
      </c>
      <c r="W106" t="s">
        <v>65</v>
      </c>
      <c r="X106">
        <v>2</v>
      </c>
      <c r="Y106" t="s">
        <v>66</v>
      </c>
      <c r="Z106">
        <v>2</v>
      </c>
      <c r="AC106">
        <v>4</v>
      </c>
    </row>
    <row r="107" spans="1:29">
      <c r="A107" s="5" t="s">
        <v>460</v>
      </c>
      <c r="B107">
        <v>105</v>
      </c>
      <c r="C107">
        <v>106</v>
      </c>
      <c r="D107" t="s">
        <v>37</v>
      </c>
      <c r="E107" t="s">
        <v>83</v>
      </c>
      <c r="F107" t="s">
        <v>49</v>
      </c>
      <c r="G107" t="s">
        <v>53</v>
      </c>
      <c r="I107" t="s">
        <v>389</v>
      </c>
      <c r="J107" t="s">
        <v>60</v>
      </c>
      <c r="K107" t="s">
        <v>75</v>
      </c>
      <c r="L107" t="s">
        <v>48</v>
      </c>
      <c r="M107" t="s">
        <v>62</v>
      </c>
      <c r="N107" t="s">
        <v>44</v>
      </c>
      <c r="O107" t="s">
        <v>85</v>
      </c>
      <c r="P107">
        <v>60</v>
      </c>
      <c r="Q107" t="s">
        <v>48</v>
      </c>
      <c r="W107" t="s">
        <v>65</v>
      </c>
      <c r="X107">
        <v>2</v>
      </c>
      <c r="Y107" t="s">
        <v>66</v>
      </c>
      <c r="Z107">
        <v>2</v>
      </c>
      <c r="AC107">
        <v>4</v>
      </c>
    </row>
    <row r="108" spans="1:29">
      <c r="A108" s="5" t="s">
        <v>460</v>
      </c>
      <c r="B108">
        <v>106</v>
      </c>
      <c r="C108">
        <v>107</v>
      </c>
      <c r="D108" t="s">
        <v>37</v>
      </c>
      <c r="E108" t="s">
        <v>83</v>
      </c>
      <c r="F108" t="s">
        <v>49</v>
      </c>
      <c r="G108" t="s">
        <v>53</v>
      </c>
      <c r="I108" t="s">
        <v>389</v>
      </c>
      <c r="J108" t="s">
        <v>60</v>
      </c>
      <c r="K108" t="s">
        <v>75</v>
      </c>
      <c r="L108" t="s">
        <v>48</v>
      </c>
      <c r="M108" t="s">
        <v>62</v>
      </c>
      <c r="N108" t="s">
        <v>44</v>
      </c>
      <c r="O108" t="s">
        <v>85</v>
      </c>
      <c r="P108">
        <v>60</v>
      </c>
      <c r="Q108" t="s">
        <v>48</v>
      </c>
      <c r="W108" t="s">
        <v>65</v>
      </c>
      <c r="X108">
        <v>2</v>
      </c>
      <c r="Y108" t="s">
        <v>66</v>
      </c>
      <c r="Z108">
        <v>2</v>
      </c>
      <c r="AC108">
        <v>4</v>
      </c>
    </row>
    <row r="109" spans="1:29">
      <c r="A109" s="5" t="s">
        <v>460</v>
      </c>
      <c r="B109">
        <v>107</v>
      </c>
      <c r="C109">
        <v>108</v>
      </c>
      <c r="D109" t="s">
        <v>37</v>
      </c>
      <c r="E109" t="s">
        <v>83</v>
      </c>
      <c r="F109" t="s">
        <v>49</v>
      </c>
      <c r="G109" t="s">
        <v>53</v>
      </c>
      <c r="I109" t="s">
        <v>389</v>
      </c>
      <c r="J109" t="s">
        <v>60</v>
      </c>
      <c r="K109" t="s">
        <v>75</v>
      </c>
      <c r="L109" t="s">
        <v>48</v>
      </c>
      <c r="M109" t="s">
        <v>62</v>
      </c>
      <c r="N109" t="s">
        <v>44</v>
      </c>
      <c r="O109" t="s">
        <v>87</v>
      </c>
      <c r="P109">
        <v>40</v>
      </c>
      <c r="Q109" t="s">
        <v>48</v>
      </c>
      <c r="W109" t="s">
        <v>65</v>
      </c>
      <c r="X109">
        <v>2</v>
      </c>
      <c r="Y109" t="s">
        <v>66</v>
      </c>
      <c r="Z109">
        <v>2</v>
      </c>
      <c r="AC109">
        <v>4</v>
      </c>
    </row>
    <row r="110" spans="1:29">
      <c r="A110" s="5" t="s">
        <v>460</v>
      </c>
      <c r="B110">
        <v>108</v>
      </c>
      <c r="C110">
        <v>109</v>
      </c>
      <c r="D110" t="s">
        <v>37</v>
      </c>
      <c r="E110" t="s">
        <v>83</v>
      </c>
      <c r="F110" t="s">
        <v>49</v>
      </c>
      <c r="G110" t="s">
        <v>53</v>
      </c>
      <c r="I110" t="s">
        <v>389</v>
      </c>
      <c r="J110" t="s">
        <v>60</v>
      </c>
      <c r="K110" t="s">
        <v>75</v>
      </c>
      <c r="L110" t="s">
        <v>48</v>
      </c>
      <c r="M110" t="s">
        <v>62</v>
      </c>
      <c r="N110" t="s">
        <v>44</v>
      </c>
      <c r="O110" t="s">
        <v>87</v>
      </c>
      <c r="P110">
        <v>40</v>
      </c>
      <c r="Q110" t="s">
        <v>48</v>
      </c>
      <c r="W110" t="s">
        <v>65</v>
      </c>
      <c r="X110">
        <v>2</v>
      </c>
      <c r="Y110" t="s">
        <v>66</v>
      </c>
      <c r="Z110">
        <v>2</v>
      </c>
      <c r="AC110">
        <v>4</v>
      </c>
    </row>
    <row r="111" spans="1:29">
      <c r="A111" s="5" t="s">
        <v>460</v>
      </c>
      <c r="B111">
        <v>109</v>
      </c>
      <c r="C111">
        <v>110</v>
      </c>
      <c r="D111" t="s">
        <v>37</v>
      </c>
      <c r="E111" t="s">
        <v>83</v>
      </c>
      <c r="F111" t="s">
        <v>49</v>
      </c>
      <c r="G111" t="s">
        <v>53</v>
      </c>
      <c r="I111" t="s">
        <v>389</v>
      </c>
      <c r="J111" t="s">
        <v>60</v>
      </c>
      <c r="K111" t="s">
        <v>75</v>
      </c>
      <c r="L111" t="s">
        <v>48</v>
      </c>
      <c r="M111" t="s">
        <v>62</v>
      </c>
      <c r="N111" t="s">
        <v>44</v>
      </c>
      <c r="O111" t="s">
        <v>87</v>
      </c>
      <c r="P111">
        <v>40</v>
      </c>
      <c r="Q111" t="s">
        <v>48</v>
      </c>
      <c r="W111" t="s">
        <v>65</v>
      </c>
      <c r="X111">
        <v>2</v>
      </c>
      <c r="Y111" t="s">
        <v>66</v>
      </c>
      <c r="Z111">
        <v>2</v>
      </c>
      <c r="AC111">
        <v>4</v>
      </c>
    </row>
    <row r="112" spans="1:29">
      <c r="A112" s="5" t="s">
        <v>460</v>
      </c>
      <c r="B112">
        <v>110</v>
      </c>
      <c r="C112">
        <v>111</v>
      </c>
      <c r="D112" t="s">
        <v>37</v>
      </c>
      <c r="E112" t="s">
        <v>83</v>
      </c>
      <c r="F112" t="s">
        <v>49</v>
      </c>
      <c r="G112" t="s">
        <v>53</v>
      </c>
      <c r="I112" t="s">
        <v>389</v>
      </c>
      <c r="J112" t="s">
        <v>60</v>
      </c>
      <c r="K112" t="s">
        <v>75</v>
      </c>
      <c r="L112" t="s">
        <v>48</v>
      </c>
      <c r="M112" t="s">
        <v>62</v>
      </c>
      <c r="N112" t="s">
        <v>44</v>
      </c>
      <c r="O112" t="s">
        <v>87</v>
      </c>
      <c r="P112">
        <v>40</v>
      </c>
      <c r="Q112" t="s">
        <v>48</v>
      </c>
      <c r="W112" t="s">
        <v>65</v>
      </c>
      <c r="X112">
        <v>2</v>
      </c>
      <c r="Y112" t="s">
        <v>66</v>
      </c>
      <c r="Z112">
        <v>2</v>
      </c>
      <c r="AC112">
        <v>4</v>
      </c>
    </row>
    <row r="113" spans="1:29">
      <c r="A113" s="5" t="s">
        <v>460</v>
      </c>
      <c r="B113">
        <v>111</v>
      </c>
      <c r="C113">
        <v>112</v>
      </c>
      <c r="D113" t="s">
        <v>37</v>
      </c>
      <c r="E113" t="s">
        <v>83</v>
      </c>
      <c r="F113" t="s">
        <v>49</v>
      </c>
      <c r="G113" t="s">
        <v>53</v>
      </c>
      <c r="I113" t="s">
        <v>390</v>
      </c>
      <c r="J113" t="s">
        <v>60</v>
      </c>
      <c r="K113" t="s">
        <v>75</v>
      </c>
      <c r="L113" t="s">
        <v>48</v>
      </c>
      <c r="M113" t="s">
        <v>62</v>
      </c>
      <c r="N113" t="s">
        <v>44</v>
      </c>
      <c r="O113" t="s">
        <v>85</v>
      </c>
      <c r="P113">
        <v>20</v>
      </c>
      <c r="Q113" t="s">
        <v>48</v>
      </c>
      <c r="W113" t="s">
        <v>65</v>
      </c>
      <c r="X113">
        <v>2</v>
      </c>
      <c r="Y113" t="s">
        <v>66</v>
      </c>
      <c r="Z113">
        <v>1</v>
      </c>
      <c r="AA113" t="s">
        <v>51</v>
      </c>
      <c r="AB113">
        <v>2</v>
      </c>
      <c r="AC113">
        <v>4</v>
      </c>
    </row>
    <row r="114" spans="1:29">
      <c r="A114" s="5" t="s">
        <v>460</v>
      </c>
      <c r="B114">
        <v>112</v>
      </c>
      <c r="C114">
        <v>113</v>
      </c>
      <c r="D114" t="s">
        <v>37</v>
      </c>
      <c r="E114" t="s">
        <v>50</v>
      </c>
      <c r="F114" t="s">
        <v>49</v>
      </c>
      <c r="G114" t="s">
        <v>53</v>
      </c>
      <c r="I114" t="s">
        <v>117</v>
      </c>
      <c r="J114" t="s">
        <v>114</v>
      </c>
      <c r="K114" t="s">
        <v>61</v>
      </c>
      <c r="L114" t="s">
        <v>73</v>
      </c>
      <c r="W114" t="s">
        <v>65</v>
      </c>
      <c r="X114">
        <v>2</v>
      </c>
      <c r="Y114" t="s">
        <v>51</v>
      </c>
      <c r="Z114">
        <v>2</v>
      </c>
      <c r="AC114">
        <v>1</v>
      </c>
    </row>
    <row r="115" spans="1:29">
      <c r="A115" s="5" t="s">
        <v>460</v>
      </c>
      <c r="B115">
        <v>113</v>
      </c>
      <c r="C115">
        <v>114</v>
      </c>
      <c r="D115" t="s">
        <v>37</v>
      </c>
      <c r="E115" t="s">
        <v>50</v>
      </c>
      <c r="F115" t="s">
        <v>49</v>
      </c>
      <c r="G115" t="s">
        <v>53</v>
      </c>
      <c r="I115" t="s">
        <v>118</v>
      </c>
      <c r="J115" t="s">
        <v>114</v>
      </c>
      <c r="K115" t="s">
        <v>61</v>
      </c>
      <c r="L115" t="s">
        <v>73</v>
      </c>
      <c r="W115" t="s">
        <v>65</v>
      </c>
      <c r="X115">
        <v>2</v>
      </c>
      <c r="Y115" t="s">
        <v>51</v>
      </c>
      <c r="Z115">
        <v>2</v>
      </c>
      <c r="AC115">
        <v>1</v>
      </c>
    </row>
    <row r="116" spans="1:29">
      <c r="A116" s="5" t="s">
        <v>460</v>
      </c>
      <c r="B116">
        <v>114</v>
      </c>
      <c r="C116">
        <v>115</v>
      </c>
      <c r="D116" t="s">
        <v>37</v>
      </c>
      <c r="E116" t="s">
        <v>50</v>
      </c>
      <c r="F116" t="s">
        <v>49</v>
      </c>
      <c r="G116" t="s">
        <v>53</v>
      </c>
      <c r="I116" t="s">
        <v>118</v>
      </c>
      <c r="J116" t="s">
        <v>114</v>
      </c>
      <c r="K116" t="s">
        <v>61</v>
      </c>
      <c r="L116" t="s">
        <v>73</v>
      </c>
      <c r="W116" t="s">
        <v>65</v>
      </c>
      <c r="X116">
        <v>2</v>
      </c>
      <c r="Y116" t="s">
        <v>51</v>
      </c>
      <c r="Z116">
        <v>2</v>
      </c>
      <c r="AC116">
        <v>1</v>
      </c>
    </row>
    <row r="117" spans="1:29">
      <c r="A117" s="5" t="s">
        <v>460</v>
      </c>
      <c r="B117">
        <v>115</v>
      </c>
      <c r="C117">
        <v>116</v>
      </c>
      <c r="D117" t="s">
        <v>37</v>
      </c>
      <c r="E117" t="s">
        <v>50</v>
      </c>
      <c r="F117" t="s">
        <v>49</v>
      </c>
      <c r="G117" t="s">
        <v>53</v>
      </c>
      <c r="I117" t="s">
        <v>118</v>
      </c>
      <c r="J117" t="s">
        <v>114</v>
      </c>
      <c r="K117" t="s">
        <v>61</v>
      </c>
      <c r="L117" t="s">
        <v>73</v>
      </c>
      <c r="W117" t="s">
        <v>65</v>
      </c>
      <c r="X117">
        <v>2</v>
      </c>
      <c r="Y117" t="s">
        <v>51</v>
      </c>
      <c r="Z117">
        <v>2</v>
      </c>
      <c r="AC117">
        <v>1</v>
      </c>
    </row>
    <row r="118" spans="1:29">
      <c r="A118" s="5" t="s">
        <v>460</v>
      </c>
      <c r="B118">
        <v>116</v>
      </c>
      <c r="C118">
        <v>117</v>
      </c>
      <c r="D118" t="s">
        <v>37</v>
      </c>
      <c r="E118" t="s">
        <v>50</v>
      </c>
      <c r="F118" t="s">
        <v>49</v>
      </c>
      <c r="G118" t="s">
        <v>53</v>
      </c>
      <c r="I118" t="s">
        <v>118</v>
      </c>
      <c r="J118" t="s">
        <v>114</v>
      </c>
      <c r="K118" t="s">
        <v>61</v>
      </c>
      <c r="L118" t="s">
        <v>73</v>
      </c>
      <c r="W118" t="s">
        <v>65</v>
      </c>
      <c r="X118">
        <v>2</v>
      </c>
      <c r="Y118" t="s">
        <v>51</v>
      </c>
      <c r="Z118">
        <v>2</v>
      </c>
      <c r="AC118">
        <v>1</v>
      </c>
    </row>
    <row r="119" spans="1:29">
      <c r="A119" s="5" t="s">
        <v>460</v>
      </c>
      <c r="B119">
        <v>117</v>
      </c>
      <c r="C119">
        <v>118</v>
      </c>
      <c r="D119" t="s">
        <v>37</v>
      </c>
      <c r="E119" t="s">
        <v>50</v>
      </c>
      <c r="F119" t="s">
        <v>49</v>
      </c>
      <c r="G119" t="s">
        <v>53</v>
      </c>
      <c r="I119" t="s">
        <v>118</v>
      </c>
      <c r="J119" t="s">
        <v>114</v>
      </c>
      <c r="K119" t="s">
        <v>61</v>
      </c>
      <c r="L119" t="s">
        <v>73</v>
      </c>
      <c r="W119" t="s">
        <v>65</v>
      </c>
      <c r="X119">
        <v>2</v>
      </c>
      <c r="Y119" t="s">
        <v>51</v>
      </c>
      <c r="Z119">
        <v>2</v>
      </c>
      <c r="AC119">
        <v>1</v>
      </c>
    </row>
    <row r="120" spans="1:29">
      <c r="A120" s="5" t="s">
        <v>460</v>
      </c>
      <c r="B120">
        <v>118</v>
      </c>
      <c r="C120">
        <v>119</v>
      </c>
      <c r="D120" t="s">
        <v>37</v>
      </c>
      <c r="E120" t="s">
        <v>50</v>
      </c>
      <c r="F120" t="s">
        <v>49</v>
      </c>
      <c r="G120" t="s">
        <v>53</v>
      </c>
      <c r="I120" t="s">
        <v>118</v>
      </c>
      <c r="J120" t="s">
        <v>114</v>
      </c>
      <c r="K120" t="s">
        <v>61</v>
      </c>
      <c r="L120" t="s">
        <v>73</v>
      </c>
      <c r="W120" t="s">
        <v>65</v>
      </c>
      <c r="X120">
        <v>2</v>
      </c>
      <c r="Y120" t="s">
        <v>51</v>
      </c>
      <c r="Z120">
        <v>2</v>
      </c>
      <c r="AC120">
        <v>1</v>
      </c>
    </row>
    <row r="121" spans="1:29">
      <c r="A121" s="5" t="s">
        <v>460</v>
      </c>
      <c r="B121">
        <v>119</v>
      </c>
      <c r="C121">
        <v>120</v>
      </c>
      <c r="D121" t="s">
        <v>37</v>
      </c>
      <c r="E121" t="s">
        <v>50</v>
      </c>
      <c r="F121" t="s">
        <v>49</v>
      </c>
      <c r="G121" t="s">
        <v>53</v>
      </c>
      <c r="I121" t="s">
        <v>118</v>
      </c>
      <c r="J121" t="s">
        <v>114</v>
      </c>
      <c r="K121" t="s">
        <v>61</v>
      </c>
      <c r="L121" t="s">
        <v>73</v>
      </c>
      <c r="W121" t="s">
        <v>65</v>
      </c>
      <c r="X121">
        <v>2</v>
      </c>
      <c r="Y121" t="s">
        <v>51</v>
      </c>
      <c r="Z121">
        <v>2</v>
      </c>
      <c r="AC121">
        <v>1</v>
      </c>
    </row>
    <row r="122" spans="1:29">
      <c r="A122" s="5" t="s">
        <v>461</v>
      </c>
      <c r="B122">
        <v>0</v>
      </c>
      <c r="C122">
        <v>1</v>
      </c>
      <c r="D122" t="s">
        <v>47</v>
      </c>
      <c r="E122" t="s">
        <v>39</v>
      </c>
      <c r="F122" t="s">
        <v>71</v>
      </c>
      <c r="G122" t="s">
        <v>38</v>
      </c>
      <c r="I122" t="s">
        <v>240</v>
      </c>
      <c r="J122" t="s">
        <v>68</v>
      </c>
      <c r="K122" t="s">
        <v>61</v>
      </c>
      <c r="L122" t="s">
        <v>44</v>
      </c>
      <c r="W122" t="s">
        <v>64</v>
      </c>
      <c r="X122">
        <v>2</v>
      </c>
      <c r="Y122" t="s">
        <v>52</v>
      </c>
      <c r="Z122">
        <v>2</v>
      </c>
      <c r="AA122" t="s">
        <v>46</v>
      </c>
      <c r="AB122">
        <v>1</v>
      </c>
      <c r="AC122">
        <v>3</v>
      </c>
    </row>
    <row r="123" spans="1:29">
      <c r="A123" s="5" t="s">
        <v>461</v>
      </c>
      <c r="B123">
        <v>1</v>
      </c>
      <c r="C123">
        <v>2</v>
      </c>
      <c r="D123" t="s">
        <v>47</v>
      </c>
      <c r="E123" t="s">
        <v>39</v>
      </c>
      <c r="F123" t="s">
        <v>71</v>
      </c>
      <c r="G123" t="s">
        <v>38</v>
      </c>
      <c r="I123" t="s">
        <v>158</v>
      </c>
      <c r="J123" t="s">
        <v>68</v>
      </c>
      <c r="K123" t="s">
        <v>61</v>
      </c>
      <c r="L123" t="s">
        <v>44</v>
      </c>
      <c r="W123" t="s">
        <v>64</v>
      </c>
      <c r="X123">
        <v>1</v>
      </c>
      <c r="Y123" t="s">
        <v>52</v>
      </c>
      <c r="Z123">
        <v>2</v>
      </c>
      <c r="AA123" t="s">
        <v>46</v>
      </c>
      <c r="AB123">
        <v>1</v>
      </c>
      <c r="AC123">
        <v>3</v>
      </c>
    </row>
    <row r="124" spans="1:29">
      <c r="A124" s="5" t="s">
        <v>461</v>
      </c>
      <c r="B124">
        <v>2</v>
      </c>
      <c r="C124">
        <v>3</v>
      </c>
      <c r="D124" t="s">
        <v>47</v>
      </c>
      <c r="E124" t="s">
        <v>39</v>
      </c>
      <c r="F124" t="s">
        <v>71</v>
      </c>
      <c r="G124" t="s">
        <v>38</v>
      </c>
      <c r="I124" t="s">
        <v>159</v>
      </c>
      <c r="J124" t="s">
        <v>68</v>
      </c>
      <c r="K124" t="s">
        <v>61</v>
      </c>
      <c r="L124" t="s">
        <v>44</v>
      </c>
      <c r="W124" t="s">
        <v>64</v>
      </c>
      <c r="X124">
        <v>1</v>
      </c>
      <c r="Y124" t="s">
        <v>52</v>
      </c>
      <c r="Z124">
        <v>2</v>
      </c>
      <c r="AA124" t="s">
        <v>46</v>
      </c>
      <c r="AB124">
        <v>1</v>
      </c>
      <c r="AC124">
        <v>3</v>
      </c>
    </row>
    <row r="125" spans="1:29">
      <c r="A125" s="5" t="s">
        <v>461</v>
      </c>
      <c r="B125">
        <v>3</v>
      </c>
      <c r="C125">
        <v>4</v>
      </c>
      <c r="D125" t="s">
        <v>47</v>
      </c>
      <c r="E125" t="s">
        <v>39</v>
      </c>
      <c r="F125" t="s">
        <v>71</v>
      </c>
      <c r="G125" t="s">
        <v>38</v>
      </c>
      <c r="I125" t="s">
        <v>159</v>
      </c>
      <c r="J125" t="s">
        <v>68</v>
      </c>
      <c r="K125" t="s">
        <v>61</v>
      </c>
      <c r="L125" t="s">
        <v>44</v>
      </c>
      <c r="W125" t="s">
        <v>64</v>
      </c>
      <c r="X125">
        <v>1</v>
      </c>
      <c r="Y125" t="s">
        <v>52</v>
      </c>
      <c r="Z125">
        <v>2</v>
      </c>
      <c r="AA125" t="s">
        <v>46</v>
      </c>
      <c r="AB125">
        <v>1</v>
      </c>
      <c r="AC125">
        <v>3</v>
      </c>
    </row>
    <row r="126" spans="1:29">
      <c r="A126" s="5" t="s">
        <v>461</v>
      </c>
      <c r="B126">
        <v>4</v>
      </c>
      <c r="C126">
        <v>5</v>
      </c>
      <c r="D126" t="s">
        <v>47</v>
      </c>
      <c r="E126" t="s">
        <v>39</v>
      </c>
      <c r="F126" t="s">
        <v>71</v>
      </c>
      <c r="G126" t="s">
        <v>38</v>
      </c>
      <c r="I126" t="s">
        <v>159</v>
      </c>
      <c r="J126" t="s">
        <v>68</v>
      </c>
      <c r="K126" t="s">
        <v>61</v>
      </c>
      <c r="L126" t="s">
        <v>44</v>
      </c>
      <c r="W126" t="s">
        <v>64</v>
      </c>
      <c r="X126">
        <v>1</v>
      </c>
      <c r="Y126" t="s">
        <v>52</v>
      </c>
      <c r="Z126">
        <v>2</v>
      </c>
      <c r="AA126" t="s">
        <v>46</v>
      </c>
      <c r="AB126">
        <v>1</v>
      </c>
      <c r="AC126">
        <v>3</v>
      </c>
    </row>
    <row r="127" spans="1:29">
      <c r="A127" s="5" t="s">
        <v>461</v>
      </c>
      <c r="B127">
        <v>5</v>
      </c>
      <c r="C127">
        <v>6</v>
      </c>
      <c r="D127" t="s">
        <v>47</v>
      </c>
      <c r="E127" t="s">
        <v>39</v>
      </c>
      <c r="F127" t="s">
        <v>41</v>
      </c>
      <c r="G127" t="s">
        <v>38</v>
      </c>
      <c r="I127" t="s">
        <v>159</v>
      </c>
      <c r="J127" t="s">
        <v>68</v>
      </c>
      <c r="K127" t="s">
        <v>61</v>
      </c>
      <c r="L127" t="s">
        <v>44</v>
      </c>
      <c r="W127" t="s">
        <v>64</v>
      </c>
      <c r="X127">
        <v>1</v>
      </c>
      <c r="Y127" t="s">
        <v>52</v>
      </c>
      <c r="Z127">
        <v>2</v>
      </c>
      <c r="AA127" t="s">
        <v>46</v>
      </c>
      <c r="AB127">
        <v>1</v>
      </c>
      <c r="AC127">
        <v>3</v>
      </c>
    </row>
    <row r="128" spans="1:29">
      <c r="A128" s="5" t="s">
        <v>461</v>
      </c>
      <c r="B128">
        <v>6</v>
      </c>
      <c r="C128">
        <v>7</v>
      </c>
      <c r="D128" t="s">
        <v>47</v>
      </c>
      <c r="E128" t="s">
        <v>39</v>
      </c>
      <c r="F128" t="s">
        <v>41</v>
      </c>
      <c r="G128" t="s">
        <v>38</v>
      </c>
      <c r="I128" t="s">
        <v>159</v>
      </c>
      <c r="J128" t="s">
        <v>68</v>
      </c>
      <c r="K128" t="s">
        <v>61</v>
      </c>
      <c r="L128" t="s">
        <v>44</v>
      </c>
      <c r="W128" t="s">
        <v>52</v>
      </c>
      <c r="X128">
        <v>2</v>
      </c>
      <c r="Y128" t="s">
        <v>51</v>
      </c>
      <c r="Z128">
        <v>1</v>
      </c>
      <c r="AA128" t="s">
        <v>45</v>
      </c>
      <c r="AB128">
        <v>1</v>
      </c>
      <c r="AC128">
        <v>3</v>
      </c>
    </row>
    <row r="129" spans="1:29">
      <c r="A129" s="5" t="s">
        <v>461</v>
      </c>
      <c r="B129">
        <v>7</v>
      </c>
      <c r="C129">
        <v>8</v>
      </c>
      <c r="D129" t="s">
        <v>47</v>
      </c>
      <c r="E129" t="s">
        <v>39</v>
      </c>
      <c r="F129" t="s">
        <v>41</v>
      </c>
      <c r="G129" t="s">
        <v>38</v>
      </c>
      <c r="I129" t="s">
        <v>241</v>
      </c>
      <c r="J129" t="s">
        <v>68</v>
      </c>
      <c r="K129" t="s">
        <v>61</v>
      </c>
      <c r="L129" t="s">
        <v>44</v>
      </c>
      <c r="W129" t="s">
        <v>52</v>
      </c>
      <c r="X129">
        <v>2</v>
      </c>
      <c r="Y129" t="s">
        <v>51</v>
      </c>
      <c r="Z129">
        <v>1</v>
      </c>
      <c r="AA129" t="s">
        <v>45</v>
      </c>
      <c r="AB129">
        <v>1</v>
      </c>
      <c r="AC129">
        <v>3</v>
      </c>
    </row>
    <row r="130" spans="1:29">
      <c r="A130" s="5" t="s">
        <v>461</v>
      </c>
      <c r="B130">
        <v>8</v>
      </c>
      <c r="C130">
        <v>9</v>
      </c>
      <c r="D130" t="s">
        <v>47</v>
      </c>
      <c r="E130" t="s">
        <v>39</v>
      </c>
      <c r="F130" t="s">
        <v>41</v>
      </c>
      <c r="G130" t="s">
        <v>38</v>
      </c>
      <c r="I130" t="s">
        <v>241</v>
      </c>
      <c r="J130" t="s">
        <v>114</v>
      </c>
      <c r="K130" t="s">
        <v>61</v>
      </c>
      <c r="L130" t="s">
        <v>44</v>
      </c>
      <c r="W130" t="s">
        <v>52</v>
      </c>
      <c r="X130">
        <v>2</v>
      </c>
      <c r="Y130" t="s">
        <v>51</v>
      </c>
      <c r="Z130">
        <v>2</v>
      </c>
      <c r="AA130" t="s">
        <v>45</v>
      </c>
      <c r="AB130">
        <v>1</v>
      </c>
      <c r="AC130">
        <v>1</v>
      </c>
    </row>
    <row r="131" spans="1:29">
      <c r="A131" s="5" t="s">
        <v>461</v>
      </c>
      <c r="B131">
        <v>9</v>
      </c>
      <c r="C131">
        <v>10</v>
      </c>
      <c r="D131" t="s">
        <v>47</v>
      </c>
      <c r="E131" t="s">
        <v>39</v>
      </c>
      <c r="F131" t="s">
        <v>41</v>
      </c>
      <c r="G131" t="s">
        <v>38</v>
      </c>
      <c r="I131" t="s">
        <v>164</v>
      </c>
      <c r="J131" t="s">
        <v>453</v>
      </c>
      <c r="K131" t="s">
        <v>61</v>
      </c>
      <c r="L131" t="s">
        <v>44</v>
      </c>
      <c r="W131" t="s">
        <v>52</v>
      </c>
      <c r="X131">
        <v>2</v>
      </c>
      <c r="Y131" t="s">
        <v>51</v>
      </c>
      <c r="Z131">
        <v>1</v>
      </c>
      <c r="AA131" t="s">
        <v>45</v>
      </c>
      <c r="AB131">
        <v>1</v>
      </c>
      <c r="AC131">
        <v>2</v>
      </c>
    </row>
    <row r="132" spans="1:29">
      <c r="A132" s="5" t="s">
        <v>461</v>
      </c>
      <c r="B132">
        <v>10</v>
      </c>
      <c r="C132">
        <v>11</v>
      </c>
      <c r="D132" t="s">
        <v>47</v>
      </c>
      <c r="E132" t="s">
        <v>39</v>
      </c>
      <c r="F132" t="s">
        <v>41</v>
      </c>
      <c r="G132" t="s">
        <v>38</v>
      </c>
      <c r="I132" t="s">
        <v>165</v>
      </c>
      <c r="J132" t="s">
        <v>114</v>
      </c>
      <c r="K132" t="s">
        <v>61</v>
      </c>
      <c r="L132" t="s">
        <v>44</v>
      </c>
      <c r="W132" t="s">
        <v>52</v>
      </c>
      <c r="X132">
        <v>2</v>
      </c>
      <c r="Y132" t="s">
        <v>51</v>
      </c>
      <c r="Z132">
        <v>2</v>
      </c>
      <c r="AA132" t="s">
        <v>45</v>
      </c>
      <c r="AB132">
        <v>1</v>
      </c>
      <c r="AC132">
        <v>1</v>
      </c>
    </row>
    <row r="133" spans="1:29">
      <c r="A133" s="5" t="s">
        <v>461</v>
      </c>
      <c r="B133">
        <v>11</v>
      </c>
      <c r="C133">
        <v>12</v>
      </c>
      <c r="D133" t="s">
        <v>47</v>
      </c>
      <c r="E133" t="s">
        <v>39</v>
      </c>
      <c r="F133" t="s">
        <v>41</v>
      </c>
      <c r="G133" t="s">
        <v>38</v>
      </c>
      <c r="I133" t="s">
        <v>165</v>
      </c>
      <c r="J133" t="s">
        <v>114</v>
      </c>
      <c r="K133" t="s">
        <v>61</v>
      </c>
      <c r="L133" t="s">
        <v>44</v>
      </c>
      <c r="W133" t="s">
        <v>52</v>
      </c>
      <c r="X133">
        <v>2</v>
      </c>
      <c r="Y133" t="s">
        <v>51</v>
      </c>
      <c r="Z133">
        <v>2</v>
      </c>
      <c r="AA133" t="s">
        <v>45</v>
      </c>
      <c r="AB133">
        <v>1</v>
      </c>
      <c r="AC133">
        <v>1</v>
      </c>
    </row>
    <row r="134" spans="1:29">
      <c r="A134" s="5" t="s">
        <v>461</v>
      </c>
      <c r="B134">
        <v>12</v>
      </c>
      <c r="C134">
        <v>13</v>
      </c>
      <c r="D134" t="s">
        <v>47</v>
      </c>
      <c r="E134" t="s">
        <v>39</v>
      </c>
      <c r="F134" t="s">
        <v>71</v>
      </c>
      <c r="G134" t="s">
        <v>38</v>
      </c>
      <c r="I134" t="s">
        <v>166</v>
      </c>
      <c r="J134" t="s">
        <v>114</v>
      </c>
      <c r="K134" t="s">
        <v>61</v>
      </c>
      <c r="L134" t="s">
        <v>44</v>
      </c>
      <c r="W134" t="s">
        <v>52</v>
      </c>
      <c r="X134">
        <v>3</v>
      </c>
      <c r="Y134" t="s">
        <v>51</v>
      </c>
      <c r="Z134">
        <v>2</v>
      </c>
      <c r="AA134" t="s">
        <v>46</v>
      </c>
      <c r="AB134">
        <v>1</v>
      </c>
      <c r="AC134">
        <v>1</v>
      </c>
    </row>
    <row r="135" spans="1:29">
      <c r="A135" s="5" t="s">
        <v>461</v>
      </c>
      <c r="B135">
        <v>13</v>
      </c>
      <c r="C135">
        <v>14</v>
      </c>
      <c r="D135" t="s">
        <v>47</v>
      </c>
      <c r="E135" t="s">
        <v>39</v>
      </c>
      <c r="F135" t="s">
        <v>71</v>
      </c>
      <c r="G135" t="s">
        <v>38</v>
      </c>
      <c r="I135" t="s">
        <v>166</v>
      </c>
      <c r="J135" t="s">
        <v>114</v>
      </c>
      <c r="K135" t="s">
        <v>61</v>
      </c>
      <c r="L135" t="s">
        <v>44</v>
      </c>
      <c r="W135" t="s">
        <v>52</v>
      </c>
      <c r="X135">
        <v>3</v>
      </c>
      <c r="Y135" t="s">
        <v>51</v>
      </c>
      <c r="Z135">
        <v>2</v>
      </c>
      <c r="AA135" t="s">
        <v>46</v>
      </c>
      <c r="AB135">
        <v>1</v>
      </c>
      <c r="AC135">
        <v>1</v>
      </c>
    </row>
    <row r="136" spans="1:29">
      <c r="A136" s="5" t="s">
        <v>461</v>
      </c>
      <c r="B136">
        <v>14</v>
      </c>
      <c r="C136">
        <v>15</v>
      </c>
      <c r="D136" t="s">
        <v>47</v>
      </c>
      <c r="E136" t="s">
        <v>39</v>
      </c>
      <c r="F136" t="s">
        <v>71</v>
      </c>
      <c r="G136" t="s">
        <v>38</v>
      </c>
      <c r="I136" t="s">
        <v>166</v>
      </c>
      <c r="J136" t="s">
        <v>114</v>
      </c>
      <c r="K136" t="s">
        <v>61</v>
      </c>
      <c r="L136" t="s">
        <v>44</v>
      </c>
      <c r="W136" t="s">
        <v>52</v>
      </c>
      <c r="X136">
        <v>3</v>
      </c>
      <c r="Y136" t="s">
        <v>51</v>
      </c>
      <c r="Z136">
        <v>2</v>
      </c>
      <c r="AA136" t="s">
        <v>46</v>
      </c>
      <c r="AB136">
        <v>1</v>
      </c>
      <c r="AC136">
        <v>1</v>
      </c>
    </row>
    <row r="137" spans="1:29">
      <c r="A137" s="5" t="s">
        <v>461</v>
      </c>
      <c r="B137">
        <v>15</v>
      </c>
      <c r="C137">
        <v>16</v>
      </c>
      <c r="D137" t="s">
        <v>47</v>
      </c>
      <c r="E137" t="s">
        <v>39</v>
      </c>
      <c r="F137" t="s">
        <v>41</v>
      </c>
      <c r="G137" t="s">
        <v>38</v>
      </c>
      <c r="I137" t="s">
        <v>167</v>
      </c>
      <c r="J137" t="s">
        <v>60</v>
      </c>
      <c r="K137" t="s">
        <v>61</v>
      </c>
      <c r="L137" t="s">
        <v>44</v>
      </c>
      <c r="W137" t="s">
        <v>52</v>
      </c>
      <c r="X137">
        <v>3</v>
      </c>
      <c r="Y137" t="s">
        <v>51</v>
      </c>
      <c r="Z137">
        <v>2</v>
      </c>
      <c r="AA137" t="s">
        <v>45</v>
      </c>
      <c r="AB137">
        <v>2</v>
      </c>
      <c r="AC137">
        <v>4</v>
      </c>
    </row>
    <row r="138" spans="1:29">
      <c r="A138" s="5" t="s">
        <v>461</v>
      </c>
      <c r="B138">
        <v>16</v>
      </c>
      <c r="C138">
        <v>17</v>
      </c>
      <c r="D138" t="s">
        <v>47</v>
      </c>
      <c r="E138" t="s">
        <v>39</v>
      </c>
      <c r="F138" t="s">
        <v>41</v>
      </c>
      <c r="G138" t="s">
        <v>38</v>
      </c>
      <c r="I138" t="s">
        <v>167</v>
      </c>
      <c r="J138" t="s">
        <v>60</v>
      </c>
      <c r="K138" t="s">
        <v>61</v>
      </c>
      <c r="L138" t="s">
        <v>44</v>
      </c>
      <c r="W138" t="s">
        <v>52</v>
      </c>
      <c r="X138">
        <v>3</v>
      </c>
      <c r="Y138" t="s">
        <v>51</v>
      </c>
      <c r="Z138">
        <v>2</v>
      </c>
      <c r="AA138" t="s">
        <v>45</v>
      </c>
      <c r="AB138">
        <v>2</v>
      </c>
      <c r="AC138">
        <v>4</v>
      </c>
    </row>
    <row r="139" spans="1:29">
      <c r="A139" s="5" t="s">
        <v>461</v>
      </c>
      <c r="B139">
        <v>17</v>
      </c>
      <c r="C139">
        <v>18</v>
      </c>
      <c r="D139" t="s">
        <v>47</v>
      </c>
      <c r="E139" t="s">
        <v>39</v>
      </c>
      <c r="F139" t="s">
        <v>40</v>
      </c>
      <c r="G139" t="s">
        <v>38</v>
      </c>
      <c r="I139" t="s">
        <v>169</v>
      </c>
      <c r="K139" t="s">
        <v>61</v>
      </c>
      <c r="L139" t="s">
        <v>44</v>
      </c>
      <c r="W139" t="s">
        <v>52</v>
      </c>
      <c r="X139">
        <v>2</v>
      </c>
      <c r="Y139" t="s">
        <v>51</v>
      </c>
      <c r="Z139">
        <v>2</v>
      </c>
      <c r="AA139" t="s">
        <v>46</v>
      </c>
      <c r="AB139">
        <v>2</v>
      </c>
      <c r="AC139">
        <v>1</v>
      </c>
    </row>
    <row r="140" spans="1:29">
      <c r="A140" s="5" t="s">
        <v>461</v>
      </c>
      <c r="B140">
        <v>18</v>
      </c>
      <c r="C140">
        <v>19</v>
      </c>
      <c r="D140" t="s">
        <v>47</v>
      </c>
      <c r="E140" t="s">
        <v>39</v>
      </c>
      <c r="F140" t="s">
        <v>71</v>
      </c>
      <c r="G140" t="s">
        <v>38</v>
      </c>
      <c r="I140" t="s">
        <v>169</v>
      </c>
      <c r="K140" t="s">
        <v>61</v>
      </c>
      <c r="L140" t="s">
        <v>44</v>
      </c>
      <c r="W140" t="s">
        <v>52</v>
      </c>
      <c r="X140">
        <v>2</v>
      </c>
      <c r="Y140" t="s">
        <v>51</v>
      </c>
      <c r="Z140">
        <v>2</v>
      </c>
      <c r="AA140" t="s">
        <v>46</v>
      </c>
      <c r="AB140">
        <v>1</v>
      </c>
      <c r="AC140">
        <v>1</v>
      </c>
    </row>
    <row r="141" spans="1:29">
      <c r="A141" s="5" t="s">
        <v>461</v>
      </c>
      <c r="B141">
        <v>19</v>
      </c>
      <c r="C141">
        <v>20</v>
      </c>
      <c r="D141" t="s">
        <v>47</v>
      </c>
      <c r="E141" t="s">
        <v>39</v>
      </c>
      <c r="F141" t="s">
        <v>71</v>
      </c>
      <c r="G141" t="s">
        <v>38</v>
      </c>
      <c r="I141" t="s">
        <v>169</v>
      </c>
      <c r="K141" t="s">
        <v>61</v>
      </c>
      <c r="L141" t="s">
        <v>44</v>
      </c>
      <c r="W141" t="s">
        <v>52</v>
      </c>
      <c r="X141">
        <v>2</v>
      </c>
      <c r="Y141" t="s">
        <v>51</v>
      </c>
      <c r="Z141">
        <v>2</v>
      </c>
      <c r="AA141" t="s">
        <v>46</v>
      </c>
      <c r="AB141">
        <v>1</v>
      </c>
      <c r="AC141">
        <v>1</v>
      </c>
    </row>
    <row r="142" spans="1:29">
      <c r="A142" s="5" t="s">
        <v>461</v>
      </c>
      <c r="B142">
        <v>20</v>
      </c>
      <c r="C142">
        <v>21</v>
      </c>
      <c r="D142" t="s">
        <v>38</v>
      </c>
      <c r="E142" t="s">
        <v>39</v>
      </c>
      <c r="F142" t="s">
        <v>41</v>
      </c>
      <c r="G142" t="s">
        <v>38</v>
      </c>
      <c r="I142" t="s">
        <v>443</v>
      </c>
      <c r="J142" t="s">
        <v>68</v>
      </c>
      <c r="K142" t="s">
        <v>61</v>
      </c>
      <c r="W142" t="s">
        <v>52</v>
      </c>
      <c r="X142">
        <v>2</v>
      </c>
      <c r="Y142" t="s">
        <v>51</v>
      </c>
      <c r="Z142">
        <v>2</v>
      </c>
      <c r="AA142" t="s">
        <v>46</v>
      </c>
      <c r="AB142">
        <v>1</v>
      </c>
      <c r="AC142">
        <v>3</v>
      </c>
    </row>
    <row r="143" spans="1:29">
      <c r="A143" s="5" t="s">
        <v>461</v>
      </c>
      <c r="B143">
        <v>21</v>
      </c>
      <c r="C143">
        <v>22</v>
      </c>
      <c r="D143" t="s">
        <v>38</v>
      </c>
      <c r="E143" t="s">
        <v>39</v>
      </c>
      <c r="F143" t="s">
        <v>71</v>
      </c>
      <c r="G143" t="s">
        <v>38</v>
      </c>
      <c r="I143" t="s">
        <v>273</v>
      </c>
      <c r="J143" t="s">
        <v>68</v>
      </c>
      <c r="K143" t="s">
        <v>61</v>
      </c>
      <c r="W143" t="s">
        <v>52</v>
      </c>
      <c r="X143">
        <v>2</v>
      </c>
      <c r="Y143" t="s">
        <v>51</v>
      </c>
      <c r="Z143">
        <v>2</v>
      </c>
      <c r="AA143" t="s">
        <v>46</v>
      </c>
      <c r="AB143">
        <v>2</v>
      </c>
      <c r="AC143">
        <v>3</v>
      </c>
    </row>
    <row r="144" spans="1:29">
      <c r="A144" s="5" t="s">
        <v>461</v>
      </c>
      <c r="B144">
        <v>22</v>
      </c>
      <c r="C144">
        <v>23</v>
      </c>
      <c r="D144" t="s">
        <v>38</v>
      </c>
      <c r="E144" t="s">
        <v>39</v>
      </c>
      <c r="F144" t="s">
        <v>71</v>
      </c>
      <c r="G144" t="s">
        <v>38</v>
      </c>
      <c r="I144" t="s">
        <v>273</v>
      </c>
      <c r="J144" t="s">
        <v>68</v>
      </c>
      <c r="K144" t="s">
        <v>61</v>
      </c>
      <c r="W144" t="s">
        <v>52</v>
      </c>
      <c r="X144">
        <v>2</v>
      </c>
      <c r="Y144" t="s">
        <v>51</v>
      </c>
      <c r="Z144">
        <v>2</v>
      </c>
      <c r="AA144" t="s">
        <v>46</v>
      </c>
      <c r="AB144">
        <v>2</v>
      </c>
      <c r="AC144">
        <v>3</v>
      </c>
    </row>
    <row r="145" spans="1:29">
      <c r="A145" s="5" t="s">
        <v>461</v>
      </c>
      <c r="B145">
        <v>23</v>
      </c>
      <c r="C145">
        <v>24</v>
      </c>
      <c r="D145" t="s">
        <v>38</v>
      </c>
      <c r="E145" t="s">
        <v>39</v>
      </c>
      <c r="F145" t="s">
        <v>71</v>
      </c>
      <c r="G145" t="s">
        <v>38</v>
      </c>
      <c r="I145" t="s">
        <v>273</v>
      </c>
      <c r="J145" t="s">
        <v>68</v>
      </c>
      <c r="K145" t="s">
        <v>61</v>
      </c>
      <c r="W145" t="s">
        <v>52</v>
      </c>
      <c r="X145">
        <v>2</v>
      </c>
      <c r="Y145" t="s">
        <v>51</v>
      </c>
      <c r="Z145">
        <v>2</v>
      </c>
      <c r="AA145" t="s">
        <v>46</v>
      </c>
      <c r="AB145">
        <v>2</v>
      </c>
      <c r="AC145">
        <v>3</v>
      </c>
    </row>
    <row r="146" spans="1:29">
      <c r="A146" s="5" t="s">
        <v>461</v>
      </c>
      <c r="B146">
        <v>24</v>
      </c>
      <c r="C146">
        <v>25</v>
      </c>
      <c r="D146" t="s">
        <v>38</v>
      </c>
      <c r="E146" t="s">
        <v>39</v>
      </c>
      <c r="F146" t="s">
        <v>71</v>
      </c>
      <c r="G146" t="s">
        <v>38</v>
      </c>
      <c r="I146" t="s">
        <v>274</v>
      </c>
      <c r="J146" t="s">
        <v>60</v>
      </c>
      <c r="K146" t="s">
        <v>61</v>
      </c>
      <c r="W146" t="s">
        <v>52</v>
      </c>
      <c r="X146">
        <v>2</v>
      </c>
      <c r="Y146" t="s">
        <v>51</v>
      </c>
      <c r="Z146">
        <v>2</v>
      </c>
      <c r="AA146" t="s">
        <v>46</v>
      </c>
      <c r="AB146">
        <v>2</v>
      </c>
      <c r="AC146">
        <v>4</v>
      </c>
    </row>
    <row r="147" spans="1:29">
      <c r="A147" s="5" t="s">
        <v>461</v>
      </c>
      <c r="B147">
        <v>25</v>
      </c>
      <c r="C147">
        <v>26</v>
      </c>
      <c r="D147" t="s">
        <v>38</v>
      </c>
      <c r="E147" t="s">
        <v>39</v>
      </c>
      <c r="F147" t="s">
        <v>71</v>
      </c>
      <c r="G147" t="s">
        <v>38</v>
      </c>
      <c r="I147" t="s">
        <v>274</v>
      </c>
      <c r="J147" t="s">
        <v>60</v>
      </c>
      <c r="K147" t="s">
        <v>61</v>
      </c>
      <c r="W147" t="s">
        <v>52</v>
      </c>
      <c r="X147">
        <v>3</v>
      </c>
      <c r="Y147" t="s">
        <v>51</v>
      </c>
      <c r="Z147">
        <v>2</v>
      </c>
      <c r="AA147" t="s">
        <v>46</v>
      </c>
      <c r="AB147">
        <v>2</v>
      </c>
      <c r="AC147">
        <v>4</v>
      </c>
    </row>
    <row r="148" spans="1:29">
      <c r="A148" s="5" t="s">
        <v>461</v>
      </c>
      <c r="B148">
        <v>26</v>
      </c>
      <c r="C148">
        <v>27</v>
      </c>
      <c r="D148" t="s">
        <v>38</v>
      </c>
      <c r="E148" t="s">
        <v>39</v>
      </c>
      <c r="F148" t="s">
        <v>71</v>
      </c>
      <c r="G148" t="s">
        <v>38</v>
      </c>
      <c r="I148" t="s">
        <v>274</v>
      </c>
      <c r="J148" t="s">
        <v>68</v>
      </c>
      <c r="K148" t="s">
        <v>61</v>
      </c>
      <c r="W148" t="s">
        <v>52</v>
      </c>
      <c r="X148">
        <v>3</v>
      </c>
      <c r="Y148" t="s">
        <v>51</v>
      </c>
      <c r="Z148">
        <v>2</v>
      </c>
      <c r="AA148" t="s">
        <v>46</v>
      </c>
      <c r="AB148">
        <v>2</v>
      </c>
      <c r="AC148">
        <v>3</v>
      </c>
    </row>
    <row r="149" spans="1:29">
      <c r="A149" s="5" t="s">
        <v>461</v>
      </c>
      <c r="B149">
        <v>27</v>
      </c>
      <c r="C149">
        <v>28</v>
      </c>
      <c r="D149" t="s">
        <v>38</v>
      </c>
      <c r="E149" t="s">
        <v>39</v>
      </c>
      <c r="F149" t="s">
        <v>71</v>
      </c>
      <c r="G149" t="s">
        <v>38</v>
      </c>
      <c r="I149" t="s">
        <v>274</v>
      </c>
      <c r="J149" t="s">
        <v>68</v>
      </c>
      <c r="K149" t="s">
        <v>61</v>
      </c>
      <c r="W149" t="s">
        <v>52</v>
      </c>
      <c r="X149">
        <v>2</v>
      </c>
      <c r="Y149" t="s">
        <v>51</v>
      </c>
      <c r="Z149">
        <v>2</v>
      </c>
      <c r="AA149" t="s">
        <v>46</v>
      </c>
      <c r="AB149">
        <v>2</v>
      </c>
      <c r="AC149">
        <v>3</v>
      </c>
    </row>
    <row r="150" spans="1:29">
      <c r="A150" s="5" t="s">
        <v>461</v>
      </c>
      <c r="B150">
        <v>28</v>
      </c>
      <c r="C150">
        <v>29</v>
      </c>
      <c r="D150" t="s">
        <v>38</v>
      </c>
      <c r="E150" t="s">
        <v>39</v>
      </c>
      <c r="F150" t="s">
        <v>71</v>
      </c>
      <c r="G150" t="s">
        <v>38</v>
      </c>
      <c r="I150" t="s">
        <v>274</v>
      </c>
      <c r="J150" t="s">
        <v>68</v>
      </c>
      <c r="K150" t="s">
        <v>61</v>
      </c>
      <c r="W150" t="s">
        <v>52</v>
      </c>
      <c r="X150">
        <v>2</v>
      </c>
      <c r="Y150" t="s">
        <v>51</v>
      </c>
      <c r="Z150">
        <v>2</v>
      </c>
      <c r="AA150" t="s">
        <v>46</v>
      </c>
      <c r="AB150">
        <v>2</v>
      </c>
      <c r="AC150">
        <v>3</v>
      </c>
    </row>
    <row r="151" spans="1:29">
      <c r="A151" s="5" t="s">
        <v>461</v>
      </c>
      <c r="B151">
        <v>29</v>
      </c>
      <c r="C151">
        <v>30</v>
      </c>
      <c r="D151" t="s">
        <v>38</v>
      </c>
      <c r="E151" t="s">
        <v>39</v>
      </c>
      <c r="G151" t="s">
        <v>38</v>
      </c>
      <c r="I151" t="s">
        <v>242</v>
      </c>
      <c r="J151" t="s">
        <v>68</v>
      </c>
      <c r="K151" t="s">
        <v>61</v>
      </c>
      <c r="W151" t="s">
        <v>52</v>
      </c>
      <c r="X151">
        <v>2</v>
      </c>
      <c r="Y151" t="s">
        <v>51</v>
      </c>
      <c r="Z151">
        <v>2</v>
      </c>
      <c r="AA151" t="s">
        <v>46</v>
      </c>
      <c r="AB151">
        <v>2</v>
      </c>
      <c r="AC151">
        <v>3</v>
      </c>
    </row>
    <row r="152" spans="1:29">
      <c r="A152" s="5" t="s">
        <v>461</v>
      </c>
      <c r="B152">
        <v>30</v>
      </c>
      <c r="C152">
        <v>31</v>
      </c>
      <c r="D152" t="s">
        <v>38</v>
      </c>
      <c r="E152" t="s">
        <v>39</v>
      </c>
      <c r="G152" t="s">
        <v>38</v>
      </c>
      <c r="I152" t="s">
        <v>439</v>
      </c>
      <c r="J152" t="s">
        <v>68</v>
      </c>
      <c r="K152" t="s">
        <v>61</v>
      </c>
      <c r="W152" t="s">
        <v>52</v>
      </c>
      <c r="X152">
        <v>2</v>
      </c>
      <c r="Y152" t="s">
        <v>51</v>
      </c>
      <c r="Z152">
        <v>2</v>
      </c>
      <c r="AA152" t="s">
        <v>46</v>
      </c>
      <c r="AB152">
        <v>2</v>
      </c>
      <c r="AC152">
        <v>3</v>
      </c>
    </row>
    <row r="153" spans="1:29">
      <c r="A153" s="5" t="s">
        <v>461</v>
      </c>
      <c r="B153">
        <v>31</v>
      </c>
      <c r="C153">
        <v>32</v>
      </c>
      <c r="D153" t="s">
        <v>38</v>
      </c>
      <c r="E153" t="s">
        <v>39</v>
      </c>
      <c r="G153" t="s">
        <v>38</v>
      </c>
      <c r="I153" t="s">
        <v>439</v>
      </c>
      <c r="J153" t="s">
        <v>68</v>
      </c>
      <c r="K153" t="s">
        <v>61</v>
      </c>
      <c r="W153" t="s">
        <v>52</v>
      </c>
      <c r="X153">
        <v>2</v>
      </c>
      <c r="Y153" t="s">
        <v>51</v>
      </c>
      <c r="Z153">
        <v>2</v>
      </c>
      <c r="AA153" t="s">
        <v>46</v>
      </c>
      <c r="AB153">
        <v>2</v>
      </c>
      <c r="AC153">
        <v>3</v>
      </c>
    </row>
    <row r="154" spans="1:29">
      <c r="A154" s="5" t="s">
        <v>461</v>
      </c>
      <c r="B154">
        <v>32</v>
      </c>
      <c r="C154">
        <v>33</v>
      </c>
      <c r="D154" t="s">
        <v>38</v>
      </c>
      <c r="E154" t="s">
        <v>39</v>
      </c>
      <c r="F154" t="s">
        <v>41</v>
      </c>
      <c r="G154" t="s">
        <v>38</v>
      </c>
      <c r="I154" t="s">
        <v>144</v>
      </c>
      <c r="J154" t="s">
        <v>114</v>
      </c>
      <c r="K154" t="s">
        <v>63</v>
      </c>
      <c r="W154" t="s">
        <v>52</v>
      </c>
      <c r="X154">
        <v>2</v>
      </c>
      <c r="Y154" t="s">
        <v>51</v>
      </c>
      <c r="Z154">
        <v>2</v>
      </c>
      <c r="AC154">
        <v>1</v>
      </c>
    </row>
    <row r="155" spans="1:29">
      <c r="A155" s="5" t="s">
        <v>461</v>
      </c>
      <c r="B155">
        <v>33</v>
      </c>
      <c r="C155">
        <v>34</v>
      </c>
      <c r="D155" t="s">
        <v>38</v>
      </c>
      <c r="E155" t="s">
        <v>39</v>
      </c>
      <c r="F155" t="s">
        <v>41</v>
      </c>
      <c r="G155" t="s">
        <v>38</v>
      </c>
      <c r="I155" t="s">
        <v>145</v>
      </c>
      <c r="J155" t="s">
        <v>114</v>
      </c>
      <c r="K155" t="s">
        <v>63</v>
      </c>
      <c r="W155" t="s">
        <v>51</v>
      </c>
      <c r="X155">
        <v>2</v>
      </c>
      <c r="Y155" t="s">
        <v>52</v>
      </c>
      <c r="Z155">
        <v>2</v>
      </c>
      <c r="AC155">
        <v>1</v>
      </c>
    </row>
    <row r="156" spans="1:29">
      <c r="A156" s="5" t="s">
        <v>461</v>
      </c>
      <c r="B156">
        <v>34</v>
      </c>
      <c r="C156">
        <v>35</v>
      </c>
      <c r="D156" t="s">
        <v>38</v>
      </c>
      <c r="E156" t="s">
        <v>39</v>
      </c>
      <c r="F156" t="s">
        <v>41</v>
      </c>
      <c r="G156" t="s">
        <v>38</v>
      </c>
      <c r="I156" t="s">
        <v>145</v>
      </c>
      <c r="J156" t="s">
        <v>114</v>
      </c>
      <c r="K156" t="s">
        <v>63</v>
      </c>
      <c r="W156" t="s">
        <v>51</v>
      </c>
      <c r="X156">
        <v>2</v>
      </c>
      <c r="Y156" t="s">
        <v>52</v>
      </c>
      <c r="Z156">
        <v>2</v>
      </c>
      <c r="AC156">
        <v>1</v>
      </c>
    </row>
    <row r="157" spans="1:29">
      <c r="A157" s="5" t="s">
        <v>461</v>
      </c>
      <c r="B157">
        <v>35</v>
      </c>
      <c r="C157">
        <v>36</v>
      </c>
      <c r="D157" t="s">
        <v>38</v>
      </c>
      <c r="E157" t="s">
        <v>39</v>
      </c>
      <c r="F157" t="s">
        <v>40</v>
      </c>
      <c r="G157" t="s">
        <v>38</v>
      </c>
      <c r="I157" t="s">
        <v>146</v>
      </c>
      <c r="K157" t="s">
        <v>63</v>
      </c>
      <c r="W157" t="s">
        <v>51</v>
      </c>
      <c r="X157">
        <v>2</v>
      </c>
      <c r="Y157" t="s">
        <v>52</v>
      </c>
      <c r="Z157">
        <v>2</v>
      </c>
      <c r="AA157" t="s">
        <v>46</v>
      </c>
      <c r="AB157">
        <v>1</v>
      </c>
      <c r="AC157">
        <v>1</v>
      </c>
    </row>
    <row r="158" spans="1:29">
      <c r="A158" s="5" t="s">
        <v>461</v>
      </c>
      <c r="B158">
        <v>36</v>
      </c>
      <c r="C158">
        <v>37</v>
      </c>
      <c r="D158" t="s">
        <v>38</v>
      </c>
      <c r="E158" t="s">
        <v>39</v>
      </c>
      <c r="F158" t="s">
        <v>40</v>
      </c>
      <c r="G158" t="s">
        <v>38</v>
      </c>
      <c r="I158" t="s">
        <v>146</v>
      </c>
      <c r="K158" t="s">
        <v>63</v>
      </c>
      <c r="W158" t="s">
        <v>51</v>
      </c>
      <c r="X158">
        <v>2</v>
      </c>
      <c r="Y158" t="s">
        <v>52</v>
      </c>
      <c r="Z158">
        <v>2</v>
      </c>
      <c r="AA158" t="s">
        <v>46</v>
      </c>
      <c r="AB158">
        <v>1</v>
      </c>
      <c r="AC158">
        <v>1</v>
      </c>
    </row>
    <row r="159" spans="1:29">
      <c r="A159" s="5" t="s">
        <v>461</v>
      </c>
      <c r="B159">
        <v>37</v>
      </c>
      <c r="C159">
        <v>38</v>
      </c>
      <c r="D159" t="s">
        <v>38</v>
      </c>
      <c r="E159" t="s">
        <v>39</v>
      </c>
      <c r="F159" t="s">
        <v>41</v>
      </c>
      <c r="G159" t="s">
        <v>38</v>
      </c>
      <c r="I159" t="s">
        <v>456</v>
      </c>
      <c r="K159" t="s">
        <v>63</v>
      </c>
      <c r="W159" t="s">
        <v>51</v>
      </c>
      <c r="X159">
        <v>2</v>
      </c>
      <c r="Y159" t="s">
        <v>52</v>
      </c>
      <c r="Z159">
        <v>2</v>
      </c>
      <c r="AA159" t="s">
        <v>46</v>
      </c>
      <c r="AB159">
        <v>1</v>
      </c>
      <c r="AC159">
        <v>1</v>
      </c>
    </row>
    <row r="160" spans="1:29">
      <c r="A160" s="5" t="s">
        <v>461</v>
      </c>
      <c r="B160">
        <v>38</v>
      </c>
      <c r="C160">
        <v>39</v>
      </c>
      <c r="D160" t="s">
        <v>38</v>
      </c>
      <c r="E160" t="s">
        <v>39</v>
      </c>
      <c r="F160" t="s">
        <v>41</v>
      </c>
      <c r="G160" t="s">
        <v>38</v>
      </c>
      <c r="I160" t="s">
        <v>243</v>
      </c>
      <c r="K160" t="s">
        <v>63</v>
      </c>
      <c r="W160" t="s">
        <v>51</v>
      </c>
      <c r="X160">
        <v>2</v>
      </c>
      <c r="Y160" t="s">
        <v>52</v>
      </c>
      <c r="Z160">
        <v>2</v>
      </c>
      <c r="AA160" t="s">
        <v>46</v>
      </c>
      <c r="AB160">
        <v>1</v>
      </c>
      <c r="AC160">
        <v>1</v>
      </c>
    </row>
    <row r="161" spans="1:29">
      <c r="A161" s="5" t="s">
        <v>461</v>
      </c>
      <c r="B161">
        <v>39</v>
      </c>
      <c r="C161">
        <v>40</v>
      </c>
      <c r="D161" t="s">
        <v>38</v>
      </c>
      <c r="E161" t="s">
        <v>39</v>
      </c>
      <c r="F161" t="s">
        <v>41</v>
      </c>
      <c r="G161" t="s">
        <v>38</v>
      </c>
      <c r="I161" t="s">
        <v>233</v>
      </c>
      <c r="J161" t="s">
        <v>68</v>
      </c>
      <c r="K161" t="s">
        <v>63</v>
      </c>
      <c r="W161" t="s">
        <v>51</v>
      </c>
      <c r="X161">
        <v>2</v>
      </c>
      <c r="Y161" t="s">
        <v>52</v>
      </c>
      <c r="Z161">
        <v>2</v>
      </c>
      <c r="AA161" t="s">
        <v>46</v>
      </c>
      <c r="AB161">
        <v>1</v>
      </c>
      <c r="AC161">
        <v>3</v>
      </c>
    </row>
    <row r="162" spans="1:29">
      <c r="A162" s="5" t="s">
        <v>461</v>
      </c>
      <c r="B162">
        <v>40</v>
      </c>
      <c r="C162">
        <v>41</v>
      </c>
      <c r="D162" t="s">
        <v>38</v>
      </c>
      <c r="E162" t="s">
        <v>39</v>
      </c>
      <c r="F162" t="s">
        <v>40</v>
      </c>
      <c r="G162" t="s">
        <v>38</v>
      </c>
      <c r="I162" t="s">
        <v>147</v>
      </c>
      <c r="J162" t="s">
        <v>68</v>
      </c>
      <c r="K162" t="s">
        <v>63</v>
      </c>
      <c r="L162" t="s">
        <v>48</v>
      </c>
      <c r="W162" t="s">
        <v>51</v>
      </c>
      <c r="X162">
        <v>2</v>
      </c>
      <c r="Y162" t="s">
        <v>52</v>
      </c>
      <c r="Z162">
        <v>2</v>
      </c>
      <c r="AA162" t="s">
        <v>46</v>
      </c>
      <c r="AB162">
        <v>1</v>
      </c>
      <c r="AC162">
        <v>3</v>
      </c>
    </row>
    <row r="163" spans="1:29">
      <c r="A163" s="5" t="s">
        <v>461</v>
      </c>
      <c r="B163">
        <v>41</v>
      </c>
      <c r="C163">
        <v>42</v>
      </c>
      <c r="D163" t="s">
        <v>38</v>
      </c>
      <c r="E163" t="s">
        <v>39</v>
      </c>
      <c r="F163" t="s">
        <v>40</v>
      </c>
      <c r="G163" t="s">
        <v>38</v>
      </c>
      <c r="I163" t="s">
        <v>457</v>
      </c>
      <c r="K163" t="s">
        <v>63</v>
      </c>
      <c r="L163" t="s">
        <v>48</v>
      </c>
      <c r="W163" t="s">
        <v>51</v>
      </c>
      <c r="X163">
        <v>2</v>
      </c>
      <c r="Y163" t="s">
        <v>52</v>
      </c>
      <c r="Z163">
        <v>2</v>
      </c>
      <c r="AA163" t="s">
        <v>46</v>
      </c>
      <c r="AB163">
        <v>2</v>
      </c>
      <c r="AC163">
        <v>1</v>
      </c>
    </row>
    <row r="164" spans="1:29">
      <c r="A164" s="5" t="s">
        <v>461</v>
      </c>
      <c r="B164">
        <v>42</v>
      </c>
      <c r="C164">
        <v>43</v>
      </c>
      <c r="D164" t="s">
        <v>38</v>
      </c>
      <c r="E164" t="s">
        <v>39</v>
      </c>
      <c r="F164" t="s">
        <v>40</v>
      </c>
      <c r="G164" t="s">
        <v>38</v>
      </c>
      <c r="I164" t="s">
        <v>458</v>
      </c>
      <c r="K164" t="s">
        <v>63</v>
      </c>
      <c r="L164" t="s">
        <v>48</v>
      </c>
      <c r="W164" t="s">
        <v>51</v>
      </c>
      <c r="X164">
        <v>2</v>
      </c>
      <c r="Y164" t="s">
        <v>52</v>
      </c>
      <c r="Z164">
        <v>2</v>
      </c>
      <c r="AA164" t="s">
        <v>46</v>
      </c>
      <c r="AB164">
        <v>1</v>
      </c>
      <c r="AC164">
        <v>1</v>
      </c>
    </row>
    <row r="165" spans="1:29">
      <c r="A165" s="5" t="s">
        <v>461</v>
      </c>
      <c r="B165">
        <v>43</v>
      </c>
      <c r="C165">
        <v>44</v>
      </c>
      <c r="D165" t="s">
        <v>38</v>
      </c>
      <c r="E165" t="s">
        <v>39</v>
      </c>
      <c r="F165" t="s">
        <v>41</v>
      </c>
      <c r="G165" t="s">
        <v>38</v>
      </c>
      <c r="I165" t="s">
        <v>160</v>
      </c>
      <c r="J165" t="s">
        <v>68</v>
      </c>
      <c r="K165" t="s">
        <v>63</v>
      </c>
      <c r="L165" t="s">
        <v>73</v>
      </c>
      <c r="W165" t="s">
        <v>51</v>
      </c>
      <c r="X165">
        <v>2</v>
      </c>
      <c r="Y165" t="s">
        <v>52</v>
      </c>
      <c r="Z165">
        <v>2</v>
      </c>
      <c r="AA165" t="s">
        <v>45</v>
      </c>
      <c r="AB165">
        <v>2</v>
      </c>
      <c r="AC165">
        <v>3</v>
      </c>
    </row>
    <row r="166" spans="1:29">
      <c r="A166" s="5" t="s">
        <v>461</v>
      </c>
      <c r="B166">
        <v>44</v>
      </c>
      <c r="C166">
        <v>45</v>
      </c>
      <c r="D166" t="s">
        <v>38</v>
      </c>
      <c r="E166" t="s">
        <v>41</v>
      </c>
      <c r="F166" t="s">
        <v>40</v>
      </c>
      <c r="G166" t="s">
        <v>38</v>
      </c>
      <c r="I166" t="s">
        <v>275</v>
      </c>
      <c r="J166" t="s">
        <v>68</v>
      </c>
      <c r="K166" t="s">
        <v>61</v>
      </c>
      <c r="L166" t="s">
        <v>44</v>
      </c>
      <c r="W166" t="s">
        <v>51</v>
      </c>
      <c r="X166">
        <v>2</v>
      </c>
      <c r="Y166" t="s">
        <v>46</v>
      </c>
      <c r="Z166">
        <v>2</v>
      </c>
      <c r="AA166" t="s">
        <v>45</v>
      </c>
      <c r="AB166">
        <v>2</v>
      </c>
      <c r="AC166">
        <v>3</v>
      </c>
    </row>
    <row r="167" spans="1:29">
      <c r="A167" s="5" t="s">
        <v>461</v>
      </c>
      <c r="B167">
        <v>45</v>
      </c>
      <c r="C167">
        <v>46</v>
      </c>
      <c r="D167" t="s">
        <v>38</v>
      </c>
      <c r="E167" t="s">
        <v>41</v>
      </c>
      <c r="F167" t="s">
        <v>40</v>
      </c>
      <c r="G167" t="s">
        <v>38</v>
      </c>
      <c r="I167" t="s">
        <v>238</v>
      </c>
      <c r="J167" t="s">
        <v>68</v>
      </c>
      <c r="K167" t="s">
        <v>61</v>
      </c>
      <c r="L167" t="s">
        <v>44</v>
      </c>
      <c r="M167" t="s">
        <v>798</v>
      </c>
      <c r="N167" t="s">
        <v>73</v>
      </c>
      <c r="W167" t="s">
        <v>51</v>
      </c>
      <c r="X167">
        <v>2</v>
      </c>
      <c r="Y167" t="s">
        <v>46</v>
      </c>
      <c r="Z167">
        <v>2</v>
      </c>
      <c r="AA167" t="s">
        <v>45</v>
      </c>
      <c r="AB167">
        <v>2</v>
      </c>
      <c r="AC167">
        <v>3</v>
      </c>
    </row>
    <row r="168" spans="1:29">
      <c r="A168" s="5" t="s">
        <v>461</v>
      </c>
      <c r="B168">
        <v>46</v>
      </c>
      <c r="C168">
        <v>47</v>
      </c>
      <c r="D168" t="s">
        <v>38</v>
      </c>
      <c r="E168" t="s">
        <v>41</v>
      </c>
      <c r="F168" t="s">
        <v>40</v>
      </c>
      <c r="G168" t="s">
        <v>38</v>
      </c>
      <c r="I168" t="s">
        <v>276</v>
      </c>
      <c r="J168" t="s">
        <v>68</v>
      </c>
      <c r="K168" t="s">
        <v>61</v>
      </c>
      <c r="L168" t="s">
        <v>44</v>
      </c>
      <c r="M168" t="s">
        <v>798</v>
      </c>
      <c r="N168" t="s">
        <v>73</v>
      </c>
      <c r="W168" t="s">
        <v>51</v>
      </c>
      <c r="X168">
        <v>2</v>
      </c>
      <c r="Y168" t="s">
        <v>46</v>
      </c>
      <c r="Z168">
        <v>2</v>
      </c>
      <c r="AA168" t="s">
        <v>45</v>
      </c>
      <c r="AB168">
        <v>2</v>
      </c>
      <c r="AC168">
        <v>3</v>
      </c>
    </row>
    <row r="169" spans="1:29">
      <c r="A169" s="5" t="s">
        <v>461</v>
      </c>
      <c r="B169">
        <v>47</v>
      </c>
      <c r="C169">
        <v>48</v>
      </c>
      <c r="D169" t="s">
        <v>38</v>
      </c>
      <c r="E169" t="s">
        <v>41</v>
      </c>
      <c r="F169" t="s">
        <v>40</v>
      </c>
      <c r="G169" t="s">
        <v>38</v>
      </c>
      <c r="I169" t="s">
        <v>239</v>
      </c>
      <c r="J169" t="s">
        <v>68</v>
      </c>
      <c r="K169" t="s">
        <v>61</v>
      </c>
      <c r="L169" t="s">
        <v>44</v>
      </c>
      <c r="M169" t="s">
        <v>798</v>
      </c>
      <c r="N169" t="s">
        <v>73</v>
      </c>
      <c r="W169" t="s">
        <v>51</v>
      </c>
      <c r="X169">
        <v>2</v>
      </c>
      <c r="Y169" t="s">
        <v>46</v>
      </c>
      <c r="Z169">
        <v>2</v>
      </c>
      <c r="AA169" t="s">
        <v>45</v>
      </c>
      <c r="AB169">
        <v>1</v>
      </c>
      <c r="AC169">
        <v>3</v>
      </c>
    </row>
    <row r="170" spans="1:29">
      <c r="A170" s="5" t="s">
        <v>461</v>
      </c>
      <c r="B170">
        <v>48</v>
      </c>
      <c r="C170">
        <v>49</v>
      </c>
      <c r="D170" t="s">
        <v>38</v>
      </c>
      <c r="E170" t="s">
        <v>40</v>
      </c>
      <c r="F170" t="s">
        <v>41</v>
      </c>
      <c r="G170" t="s">
        <v>38</v>
      </c>
      <c r="I170" t="s">
        <v>277</v>
      </c>
      <c r="J170" t="s">
        <v>68</v>
      </c>
      <c r="K170" t="s">
        <v>61</v>
      </c>
      <c r="L170" t="s">
        <v>44</v>
      </c>
      <c r="W170" t="s">
        <v>51</v>
      </c>
      <c r="X170">
        <v>2</v>
      </c>
      <c r="Y170" t="s">
        <v>46</v>
      </c>
      <c r="Z170">
        <v>2</v>
      </c>
      <c r="AA170" t="s">
        <v>45</v>
      </c>
      <c r="AB170">
        <v>1</v>
      </c>
      <c r="AC170">
        <v>3</v>
      </c>
    </row>
    <row r="171" spans="1:29">
      <c r="A171" s="5" t="s">
        <v>461</v>
      </c>
      <c r="B171">
        <v>49</v>
      </c>
      <c r="C171">
        <v>50</v>
      </c>
      <c r="D171" t="s">
        <v>38</v>
      </c>
      <c r="E171" t="s">
        <v>40</v>
      </c>
      <c r="F171" t="s">
        <v>41</v>
      </c>
      <c r="G171" t="s">
        <v>38</v>
      </c>
      <c r="I171" t="s">
        <v>278</v>
      </c>
      <c r="J171" t="s">
        <v>68</v>
      </c>
      <c r="K171" t="s">
        <v>61</v>
      </c>
      <c r="L171" t="s">
        <v>44</v>
      </c>
      <c r="U171" t="s">
        <v>74</v>
      </c>
      <c r="V171">
        <v>10</v>
      </c>
      <c r="W171" t="s">
        <v>51</v>
      </c>
      <c r="X171">
        <v>2</v>
      </c>
      <c r="Y171" t="s">
        <v>46</v>
      </c>
      <c r="Z171">
        <v>2</v>
      </c>
      <c r="AA171" t="s">
        <v>45</v>
      </c>
      <c r="AB171">
        <v>1</v>
      </c>
      <c r="AC171">
        <v>3</v>
      </c>
    </row>
    <row r="172" spans="1:29">
      <c r="A172" s="5" t="s">
        <v>461</v>
      </c>
      <c r="B172">
        <v>50</v>
      </c>
      <c r="C172">
        <v>51</v>
      </c>
      <c r="D172" t="s">
        <v>38</v>
      </c>
      <c r="E172" t="s">
        <v>40</v>
      </c>
      <c r="F172" t="s">
        <v>41</v>
      </c>
      <c r="G172" t="s">
        <v>38</v>
      </c>
      <c r="I172" t="s">
        <v>279</v>
      </c>
      <c r="J172" t="s">
        <v>114</v>
      </c>
      <c r="K172" t="s">
        <v>61</v>
      </c>
      <c r="L172" t="s">
        <v>73</v>
      </c>
      <c r="W172" t="s">
        <v>51</v>
      </c>
      <c r="X172">
        <v>2</v>
      </c>
      <c r="Y172" t="s">
        <v>46</v>
      </c>
      <c r="Z172">
        <v>2</v>
      </c>
      <c r="AA172" t="s">
        <v>45</v>
      </c>
      <c r="AB172">
        <v>1</v>
      </c>
      <c r="AC172">
        <v>1</v>
      </c>
    </row>
    <row r="173" spans="1:29">
      <c r="A173" s="5" t="s">
        <v>461</v>
      </c>
      <c r="B173">
        <v>51</v>
      </c>
      <c r="C173">
        <v>52</v>
      </c>
      <c r="D173" t="s">
        <v>38</v>
      </c>
      <c r="E173" t="s">
        <v>40</v>
      </c>
      <c r="G173" t="s">
        <v>38</v>
      </c>
      <c r="I173" t="s">
        <v>279</v>
      </c>
      <c r="J173" t="s">
        <v>114</v>
      </c>
      <c r="K173" t="s">
        <v>61</v>
      </c>
      <c r="L173" t="s">
        <v>73</v>
      </c>
      <c r="W173" t="s">
        <v>51</v>
      </c>
      <c r="X173">
        <v>2</v>
      </c>
      <c r="Y173" t="s">
        <v>46</v>
      </c>
      <c r="Z173">
        <v>2</v>
      </c>
      <c r="AA173" t="s">
        <v>45</v>
      </c>
      <c r="AB173">
        <v>1</v>
      </c>
      <c r="AC173">
        <v>1</v>
      </c>
    </row>
    <row r="174" spans="1:29">
      <c r="A174" s="5" t="s">
        <v>461</v>
      </c>
      <c r="B174">
        <v>52</v>
      </c>
      <c r="C174">
        <v>53</v>
      </c>
      <c r="D174" t="s">
        <v>38</v>
      </c>
      <c r="E174" t="s">
        <v>40</v>
      </c>
      <c r="G174" t="s">
        <v>38</v>
      </c>
      <c r="I174" t="s">
        <v>279</v>
      </c>
      <c r="J174" t="s">
        <v>114</v>
      </c>
      <c r="K174" t="s">
        <v>61</v>
      </c>
      <c r="L174" t="s">
        <v>73</v>
      </c>
      <c r="W174" t="s">
        <v>51</v>
      </c>
      <c r="X174">
        <v>2</v>
      </c>
      <c r="Y174" t="s">
        <v>46</v>
      </c>
      <c r="Z174">
        <v>2</v>
      </c>
      <c r="AA174" t="s">
        <v>45</v>
      </c>
      <c r="AB174">
        <v>1</v>
      </c>
      <c r="AC174">
        <v>1</v>
      </c>
    </row>
    <row r="175" spans="1:29">
      <c r="A175" s="5" t="s">
        <v>461</v>
      </c>
      <c r="B175">
        <v>53</v>
      </c>
      <c r="C175">
        <v>54</v>
      </c>
      <c r="D175" t="s">
        <v>38</v>
      </c>
      <c r="E175" t="s">
        <v>40</v>
      </c>
      <c r="G175" t="s">
        <v>38</v>
      </c>
      <c r="I175" t="s">
        <v>280</v>
      </c>
      <c r="J175" t="s">
        <v>59</v>
      </c>
      <c r="K175" t="s">
        <v>61</v>
      </c>
      <c r="L175" t="s">
        <v>73</v>
      </c>
      <c r="W175" t="s">
        <v>51</v>
      </c>
      <c r="X175">
        <v>2</v>
      </c>
      <c r="Y175" t="s">
        <v>46</v>
      </c>
      <c r="Z175">
        <v>2</v>
      </c>
      <c r="AA175" t="s">
        <v>45</v>
      </c>
      <c r="AB175">
        <v>1</v>
      </c>
      <c r="AC175">
        <v>2</v>
      </c>
    </row>
    <row r="176" spans="1:29">
      <c r="A176" s="5" t="s">
        <v>461</v>
      </c>
      <c r="B176">
        <v>54</v>
      </c>
      <c r="C176">
        <v>55</v>
      </c>
      <c r="D176" t="s">
        <v>38</v>
      </c>
      <c r="E176" t="s">
        <v>40</v>
      </c>
      <c r="G176" t="s">
        <v>38</v>
      </c>
      <c r="I176" t="s">
        <v>281</v>
      </c>
      <c r="J176" t="s">
        <v>59</v>
      </c>
      <c r="K176" t="s">
        <v>61</v>
      </c>
      <c r="L176" t="s">
        <v>73</v>
      </c>
      <c r="W176" t="s">
        <v>51</v>
      </c>
      <c r="X176">
        <v>2</v>
      </c>
      <c r="Y176" t="s">
        <v>46</v>
      </c>
      <c r="Z176">
        <v>2</v>
      </c>
      <c r="AA176" t="s">
        <v>45</v>
      </c>
      <c r="AB176">
        <v>1</v>
      </c>
      <c r="AC176">
        <v>2</v>
      </c>
    </row>
    <row r="177" spans="1:29">
      <c r="A177" s="5" t="s">
        <v>461</v>
      </c>
      <c r="B177">
        <v>55</v>
      </c>
      <c r="C177">
        <v>56</v>
      </c>
      <c r="D177" t="s">
        <v>38</v>
      </c>
      <c r="E177" t="s">
        <v>39</v>
      </c>
      <c r="F177" t="s">
        <v>41</v>
      </c>
      <c r="G177" t="s">
        <v>38</v>
      </c>
      <c r="I177" t="s">
        <v>271</v>
      </c>
      <c r="J177" t="s">
        <v>114</v>
      </c>
      <c r="K177" t="s">
        <v>75</v>
      </c>
      <c r="L177" t="s">
        <v>73</v>
      </c>
      <c r="M177" t="s">
        <v>61</v>
      </c>
      <c r="N177" t="s">
        <v>44</v>
      </c>
      <c r="O177" t="s">
        <v>46</v>
      </c>
      <c r="P177">
        <v>10</v>
      </c>
      <c r="Q177" t="s">
        <v>82</v>
      </c>
      <c r="W177" t="s">
        <v>65</v>
      </c>
      <c r="X177">
        <v>2</v>
      </c>
      <c r="Y177" t="s">
        <v>66</v>
      </c>
      <c r="Z177">
        <v>2</v>
      </c>
      <c r="AA177" t="s">
        <v>119</v>
      </c>
      <c r="AB177">
        <v>2</v>
      </c>
      <c r="AC177">
        <v>1</v>
      </c>
    </row>
    <row r="178" spans="1:29">
      <c r="A178" s="5" t="s">
        <v>461</v>
      </c>
      <c r="B178">
        <v>56</v>
      </c>
      <c r="C178">
        <v>57</v>
      </c>
      <c r="D178" t="s">
        <v>38</v>
      </c>
      <c r="E178" t="s">
        <v>39</v>
      </c>
      <c r="F178" t="s">
        <v>41</v>
      </c>
      <c r="G178" t="s">
        <v>38</v>
      </c>
      <c r="I178" t="s">
        <v>259</v>
      </c>
      <c r="J178" t="s">
        <v>114</v>
      </c>
      <c r="K178" t="s">
        <v>75</v>
      </c>
      <c r="L178" t="s">
        <v>73</v>
      </c>
      <c r="M178" t="s">
        <v>61</v>
      </c>
      <c r="N178" t="s">
        <v>44</v>
      </c>
      <c r="O178" t="s">
        <v>46</v>
      </c>
      <c r="P178">
        <v>10</v>
      </c>
      <c r="Q178" t="s">
        <v>82</v>
      </c>
      <c r="W178" t="s">
        <v>65</v>
      </c>
      <c r="X178">
        <v>3</v>
      </c>
      <c r="Y178" t="s">
        <v>66</v>
      </c>
      <c r="Z178">
        <v>2</v>
      </c>
      <c r="AA178" t="s">
        <v>119</v>
      </c>
      <c r="AB178">
        <v>2</v>
      </c>
      <c r="AC178">
        <v>1</v>
      </c>
    </row>
    <row r="179" spans="1:29">
      <c r="A179" s="5" t="s">
        <v>461</v>
      </c>
      <c r="B179">
        <v>57</v>
      </c>
      <c r="C179">
        <v>58</v>
      </c>
      <c r="D179" t="s">
        <v>38</v>
      </c>
      <c r="E179" t="s">
        <v>39</v>
      </c>
      <c r="F179" t="s">
        <v>41</v>
      </c>
      <c r="G179" t="s">
        <v>38</v>
      </c>
      <c r="I179" t="s">
        <v>431</v>
      </c>
      <c r="J179" t="s">
        <v>59</v>
      </c>
      <c r="K179" t="s">
        <v>75</v>
      </c>
      <c r="L179" t="s">
        <v>73</v>
      </c>
      <c r="M179" t="s">
        <v>61</v>
      </c>
      <c r="N179" t="s">
        <v>44</v>
      </c>
      <c r="O179" t="s">
        <v>46</v>
      </c>
      <c r="P179">
        <v>10</v>
      </c>
      <c r="Q179" t="s">
        <v>82</v>
      </c>
      <c r="W179" t="s">
        <v>65</v>
      </c>
      <c r="X179">
        <v>3</v>
      </c>
      <c r="Y179" t="s">
        <v>66</v>
      </c>
      <c r="Z179">
        <v>1</v>
      </c>
      <c r="AC179">
        <v>2</v>
      </c>
    </row>
    <row r="180" spans="1:29">
      <c r="A180" s="5" t="s">
        <v>461</v>
      </c>
      <c r="B180">
        <v>58</v>
      </c>
      <c r="C180">
        <v>59</v>
      </c>
      <c r="D180" t="s">
        <v>38</v>
      </c>
      <c r="E180" t="s">
        <v>39</v>
      </c>
      <c r="F180" t="s">
        <v>49</v>
      </c>
      <c r="G180" t="s">
        <v>38</v>
      </c>
      <c r="I180" t="s">
        <v>431</v>
      </c>
      <c r="J180" t="s">
        <v>59</v>
      </c>
      <c r="K180" t="s">
        <v>75</v>
      </c>
      <c r="L180" t="s">
        <v>73</v>
      </c>
      <c r="M180" t="s">
        <v>61</v>
      </c>
      <c r="N180" t="s">
        <v>44</v>
      </c>
      <c r="O180" t="s">
        <v>46</v>
      </c>
      <c r="P180">
        <v>10</v>
      </c>
      <c r="Q180" t="s">
        <v>82</v>
      </c>
      <c r="W180" t="s">
        <v>65</v>
      </c>
      <c r="X180">
        <v>3</v>
      </c>
      <c r="Y180" t="s">
        <v>66</v>
      </c>
      <c r="Z180">
        <v>1</v>
      </c>
      <c r="AC180">
        <v>2</v>
      </c>
    </row>
    <row r="181" spans="1:29">
      <c r="A181" s="5" t="s">
        <v>461</v>
      </c>
      <c r="B181">
        <v>59</v>
      </c>
      <c r="C181">
        <v>60</v>
      </c>
      <c r="D181" t="s">
        <v>38</v>
      </c>
      <c r="E181" t="s">
        <v>39</v>
      </c>
      <c r="F181" t="s">
        <v>49</v>
      </c>
      <c r="G181" t="s">
        <v>38</v>
      </c>
      <c r="I181" t="s">
        <v>431</v>
      </c>
      <c r="J181" t="s">
        <v>59</v>
      </c>
      <c r="K181" t="s">
        <v>75</v>
      </c>
      <c r="L181" t="s">
        <v>73</v>
      </c>
      <c r="M181" t="s">
        <v>61</v>
      </c>
      <c r="N181" t="s">
        <v>44</v>
      </c>
      <c r="O181" t="s">
        <v>46</v>
      </c>
      <c r="P181">
        <v>15</v>
      </c>
      <c r="Q181" t="s">
        <v>82</v>
      </c>
      <c r="W181" t="s">
        <v>65</v>
      </c>
      <c r="X181">
        <v>3</v>
      </c>
      <c r="Y181" t="s">
        <v>66</v>
      </c>
      <c r="Z181">
        <v>1</v>
      </c>
      <c r="AC181">
        <v>2</v>
      </c>
    </row>
    <row r="182" spans="1:29">
      <c r="A182" s="5" t="s">
        <v>461</v>
      </c>
      <c r="B182">
        <v>60</v>
      </c>
      <c r="C182">
        <v>61</v>
      </c>
      <c r="D182" t="s">
        <v>38</v>
      </c>
      <c r="E182" t="s">
        <v>83</v>
      </c>
      <c r="F182" t="s">
        <v>49</v>
      </c>
      <c r="G182" t="s">
        <v>38</v>
      </c>
      <c r="I182" t="s">
        <v>459</v>
      </c>
      <c r="J182" t="s">
        <v>68</v>
      </c>
      <c r="K182" t="s">
        <v>75</v>
      </c>
      <c r="L182" t="s">
        <v>44</v>
      </c>
      <c r="M182" t="s">
        <v>61</v>
      </c>
      <c r="N182" t="s">
        <v>44</v>
      </c>
      <c r="O182" t="s">
        <v>46</v>
      </c>
      <c r="P182">
        <v>15</v>
      </c>
      <c r="Q182" t="s">
        <v>82</v>
      </c>
      <c r="W182" t="s">
        <v>65</v>
      </c>
      <c r="X182">
        <v>2</v>
      </c>
      <c r="Y182" t="s">
        <v>66</v>
      </c>
      <c r="Z182">
        <v>2</v>
      </c>
      <c r="AC182">
        <v>3</v>
      </c>
    </row>
    <row r="183" spans="1:29">
      <c r="A183" s="5" t="s">
        <v>461</v>
      </c>
      <c r="B183">
        <v>61</v>
      </c>
      <c r="C183">
        <v>62</v>
      </c>
      <c r="D183" t="s">
        <v>38</v>
      </c>
      <c r="E183" t="s">
        <v>83</v>
      </c>
      <c r="F183" t="s">
        <v>49</v>
      </c>
      <c r="G183" t="s">
        <v>38</v>
      </c>
      <c r="I183" t="s">
        <v>459</v>
      </c>
      <c r="J183" t="s">
        <v>68</v>
      </c>
      <c r="K183" t="s">
        <v>75</v>
      </c>
      <c r="L183" t="s">
        <v>44</v>
      </c>
      <c r="M183" t="s">
        <v>61</v>
      </c>
      <c r="N183" t="s">
        <v>44</v>
      </c>
      <c r="O183" t="s">
        <v>46</v>
      </c>
      <c r="P183">
        <v>15</v>
      </c>
      <c r="Q183" t="s">
        <v>82</v>
      </c>
      <c r="W183" t="s">
        <v>65</v>
      </c>
      <c r="X183">
        <v>2</v>
      </c>
      <c r="Y183" t="s">
        <v>66</v>
      </c>
      <c r="Z183">
        <v>2</v>
      </c>
      <c r="AC183">
        <v>3</v>
      </c>
    </row>
    <row r="184" spans="1:29">
      <c r="A184" s="5" t="s">
        <v>461</v>
      </c>
      <c r="B184">
        <v>62</v>
      </c>
      <c r="C184">
        <v>63</v>
      </c>
      <c r="D184" t="s">
        <v>38</v>
      </c>
      <c r="E184" t="s">
        <v>83</v>
      </c>
      <c r="F184" t="s">
        <v>49</v>
      </c>
      <c r="G184" t="s">
        <v>38</v>
      </c>
      <c r="I184" t="s">
        <v>432</v>
      </c>
      <c r="J184" t="s">
        <v>115</v>
      </c>
      <c r="K184" t="s">
        <v>75</v>
      </c>
      <c r="L184" t="s">
        <v>44</v>
      </c>
      <c r="M184" t="s">
        <v>61</v>
      </c>
      <c r="N184" t="s">
        <v>44</v>
      </c>
      <c r="O184" t="s">
        <v>46</v>
      </c>
      <c r="P184">
        <v>15</v>
      </c>
      <c r="Q184" t="s">
        <v>82</v>
      </c>
      <c r="R184" t="s">
        <v>148</v>
      </c>
      <c r="S184">
        <v>2</v>
      </c>
      <c r="T184" t="s">
        <v>67</v>
      </c>
      <c r="W184" t="s">
        <v>65</v>
      </c>
      <c r="X184">
        <v>2</v>
      </c>
      <c r="Y184" t="s">
        <v>66</v>
      </c>
      <c r="Z184">
        <v>2</v>
      </c>
      <c r="AC184">
        <v>2</v>
      </c>
    </row>
    <row r="185" spans="1:29">
      <c r="A185" s="5" t="s">
        <v>461</v>
      </c>
      <c r="B185">
        <v>63</v>
      </c>
      <c r="C185">
        <v>64</v>
      </c>
      <c r="D185" t="s">
        <v>38</v>
      </c>
      <c r="E185" t="s">
        <v>83</v>
      </c>
      <c r="F185" t="s">
        <v>49</v>
      </c>
      <c r="G185" t="s">
        <v>38</v>
      </c>
      <c r="I185" t="s">
        <v>428</v>
      </c>
      <c r="J185" t="s">
        <v>115</v>
      </c>
      <c r="K185" t="s">
        <v>75</v>
      </c>
      <c r="L185" t="s">
        <v>44</v>
      </c>
      <c r="M185" t="s">
        <v>61</v>
      </c>
      <c r="N185" t="s">
        <v>44</v>
      </c>
      <c r="O185" t="s">
        <v>46</v>
      </c>
      <c r="P185">
        <v>10</v>
      </c>
      <c r="Q185" t="s">
        <v>82</v>
      </c>
      <c r="W185" t="s">
        <v>65</v>
      </c>
      <c r="X185">
        <v>2</v>
      </c>
      <c r="Y185" t="s">
        <v>66</v>
      </c>
      <c r="Z185">
        <v>2</v>
      </c>
      <c r="AC185">
        <v>2</v>
      </c>
    </row>
    <row r="186" spans="1:29">
      <c r="A186" s="5" t="s">
        <v>461</v>
      </c>
      <c r="B186">
        <v>64</v>
      </c>
      <c r="C186">
        <v>65</v>
      </c>
      <c r="D186" t="s">
        <v>38</v>
      </c>
      <c r="E186" t="s">
        <v>83</v>
      </c>
      <c r="F186" t="s">
        <v>49</v>
      </c>
      <c r="G186" t="s">
        <v>38</v>
      </c>
      <c r="I186" t="s">
        <v>433</v>
      </c>
      <c r="J186" t="s">
        <v>115</v>
      </c>
      <c r="K186" t="s">
        <v>75</v>
      </c>
      <c r="L186" t="s">
        <v>44</v>
      </c>
      <c r="M186" t="s">
        <v>61</v>
      </c>
      <c r="N186" t="s">
        <v>44</v>
      </c>
      <c r="O186" t="s">
        <v>46</v>
      </c>
      <c r="P186">
        <v>7</v>
      </c>
      <c r="Q186" t="s">
        <v>86</v>
      </c>
      <c r="W186" t="s">
        <v>65</v>
      </c>
      <c r="X186">
        <v>2</v>
      </c>
      <c r="Y186" t="s">
        <v>66</v>
      </c>
      <c r="Z186">
        <v>2</v>
      </c>
      <c r="AC186">
        <v>2</v>
      </c>
    </row>
    <row r="187" spans="1:29">
      <c r="A187" s="5" t="s">
        <v>461</v>
      </c>
      <c r="B187">
        <v>65</v>
      </c>
      <c r="C187">
        <v>66</v>
      </c>
      <c r="D187" t="s">
        <v>38</v>
      </c>
      <c r="E187" t="s">
        <v>83</v>
      </c>
      <c r="F187" t="s">
        <v>49</v>
      </c>
      <c r="G187" t="s">
        <v>38</v>
      </c>
      <c r="I187" t="s">
        <v>434</v>
      </c>
      <c r="J187" t="s">
        <v>60</v>
      </c>
      <c r="K187" t="s">
        <v>61</v>
      </c>
      <c r="L187" t="s">
        <v>44</v>
      </c>
      <c r="M187" t="s">
        <v>75</v>
      </c>
      <c r="N187" t="s">
        <v>44</v>
      </c>
      <c r="O187" t="s">
        <v>46</v>
      </c>
      <c r="P187">
        <v>5</v>
      </c>
      <c r="Q187" t="s">
        <v>67</v>
      </c>
      <c r="W187" t="s">
        <v>65</v>
      </c>
      <c r="X187">
        <v>2</v>
      </c>
      <c r="Y187" t="s">
        <v>66</v>
      </c>
      <c r="Z187">
        <v>2</v>
      </c>
      <c r="AC187">
        <v>4</v>
      </c>
    </row>
    <row r="188" spans="1:29">
      <c r="A188" s="5" t="s">
        <v>461</v>
      </c>
      <c r="B188">
        <v>66</v>
      </c>
      <c r="C188">
        <v>67</v>
      </c>
      <c r="D188" t="s">
        <v>38</v>
      </c>
      <c r="E188" t="s">
        <v>83</v>
      </c>
      <c r="F188" t="s">
        <v>49</v>
      </c>
      <c r="G188" t="s">
        <v>38</v>
      </c>
      <c r="I188" t="s">
        <v>260</v>
      </c>
      <c r="J188" t="s">
        <v>60</v>
      </c>
      <c r="K188" t="s">
        <v>61</v>
      </c>
      <c r="L188" t="s">
        <v>44</v>
      </c>
      <c r="M188" t="s">
        <v>75</v>
      </c>
      <c r="N188" t="s">
        <v>44</v>
      </c>
      <c r="O188" t="s">
        <v>85</v>
      </c>
      <c r="P188">
        <v>15</v>
      </c>
      <c r="Q188" t="s">
        <v>82</v>
      </c>
      <c r="W188" t="s">
        <v>65</v>
      </c>
      <c r="X188">
        <v>2</v>
      </c>
      <c r="Y188" t="s">
        <v>66</v>
      </c>
      <c r="Z188">
        <v>2</v>
      </c>
      <c r="AC188">
        <v>4</v>
      </c>
    </row>
    <row r="189" spans="1:29">
      <c r="A189" s="5" t="s">
        <v>461</v>
      </c>
      <c r="B189">
        <v>67</v>
      </c>
      <c r="C189">
        <v>68</v>
      </c>
      <c r="D189" t="s">
        <v>38</v>
      </c>
      <c r="E189" t="s">
        <v>83</v>
      </c>
      <c r="F189" t="s">
        <v>49</v>
      </c>
      <c r="G189" t="s">
        <v>38</v>
      </c>
      <c r="I189" t="s">
        <v>261</v>
      </c>
      <c r="J189" t="s">
        <v>60</v>
      </c>
      <c r="K189" t="s">
        <v>75</v>
      </c>
      <c r="L189" t="s">
        <v>44</v>
      </c>
      <c r="M189" t="s">
        <v>62</v>
      </c>
      <c r="N189" t="s">
        <v>44</v>
      </c>
      <c r="O189" t="s">
        <v>85</v>
      </c>
      <c r="P189">
        <v>25</v>
      </c>
      <c r="Q189" t="s">
        <v>48</v>
      </c>
      <c r="R189" t="s">
        <v>84</v>
      </c>
      <c r="S189">
        <v>2</v>
      </c>
      <c r="T189" t="s">
        <v>67</v>
      </c>
      <c r="W189" t="s">
        <v>65</v>
      </c>
      <c r="X189">
        <v>2</v>
      </c>
      <c r="Y189" t="s">
        <v>66</v>
      </c>
      <c r="Z189">
        <v>2</v>
      </c>
      <c r="AC189">
        <v>4</v>
      </c>
    </row>
    <row r="190" spans="1:29">
      <c r="A190" s="5" t="s">
        <v>461</v>
      </c>
      <c r="B190">
        <v>68</v>
      </c>
      <c r="C190">
        <v>69</v>
      </c>
      <c r="D190" t="s">
        <v>38</v>
      </c>
      <c r="E190" t="s">
        <v>83</v>
      </c>
      <c r="F190" t="s">
        <v>50</v>
      </c>
      <c r="G190" t="s">
        <v>38</v>
      </c>
      <c r="I190" t="s">
        <v>262</v>
      </c>
      <c r="J190" t="s">
        <v>60</v>
      </c>
      <c r="K190" t="s">
        <v>75</v>
      </c>
      <c r="L190" t="s">
        <v>44</v>
      </c>
      <c r="M190" t="s">
        <v>62</v>
      </c>
      <c r="N190" t="s">
        <v>44</v>
      </c>
      <c r="O190" t="s">
        <v>85</v>
      </c>
      <c r="P190">
        <v>50</v>
      </c>
      <c r="Q190" t="s">
        <v>48</v>
      </c>
      <c r="R190" t="s">
        <v>84</v>
      </c>
      <c r="S190">
        <v>2</v>
      </c>
      <c r="T190" t="s">
        <v>67</v>
      </c>
      <c r="W190" t="s">
        <v>65</v>
      </c>
      <c r="X190">
        <v>2</v>
      </c>
      <c r="Y190" t="s">
        <v>66</v>
      </c>
      <c r="Z190">
        <v>2</v>
      </c>
      <c r="AC190">
        <v>4</v>
      </c>
    </row>
    <row r="191" spans="1:29">
      <c r="A191" s="5" t="s">
        <v>461</v>
      </c>
      <c r="B191">
        <v>69</v>
      </c>
      <c r="C191">
        <v>70</v>
      </c>
      <c r="D191" t="s">
        <v>38</v>
      </c>
      <c r="E191" t="s">
        <v>83</v>
      </c>
      <c r="F191" t="s">
        <v>50</v>
      </c>
      <c r="G191" t="s">
        <v>38</v>
      </c>
      <c r="I191" t="s">
        <v>263</v>
      </c>
      <c r="J191" t="s">
        <v>60</v>
      </c>
      <c r="K191" t="s">
        <v>75</v>
      </c>
      <c r="L191" t="s">
        <v>44</v>
      </c>
      <c r="M191" t="s">
        <v>62</v>
      </c>
      <c r="N191" t="s">
        <v>44</v>
      </c>
      <c r="O191" t="s">
        <v>85</v>
      </c>
      <c r="P191">
        <v>50</v>
      </c>
      <c r="Q191" t="s">
        <v>48</v>
      </c>
      <c r="W191" t="s">
        <v>65</v>
      </c>
      <c r="X191">
        <v>2</v>
      </c>
      <c r="Y191" t="s">
        <v>66</v>
      </c>
      <c r="Z191">
        <v>2</v>
      </c>
      <c r="AC191">
        <v>4</v>
      </c>
    </row>
    <row r="192" spans="1:29">
      <c r="A192" s="5" t="s">
        <v>461</v>
      </c>
      <c r="B192">
        <v>70</v>
      </c>
      <c r="C192">
        <v>71</v>
      </c>
      <c r="D192" t="s">
        <v>38</v>
      </c>
      <c r="E192" t="s">
        <v>83</v>
      </c>
      <c r="F192" t="s">
        <v>49</v>
      </c>
      <c r="G192" t="s">
        <v>38</v>
      </c>
      <c r="I192" t="s">
        <v>264</v>
      </c>
      <c r="J192" t="s">
        <v>60</v>
      </c>
      <c r="K192" t="s">
        <v>75</v>
      </c>
      <c r="L192" t="s">
        <v>44</v>
      </c>
      <c r="M192" t="s">
        <v>62</v>
      </c>
      <c r="N192" t="s">
        <v>44</v>
      </c>
      <c r="O192" t="s">
        <v>85</v>
      </c>
      <c r="P192">
        <v>50</v>
      </c>
      <c r="Q192" t="s">
        <v>48</v>
      </c>
      <c r="R192" t="s">
        <v>84</v>
      </c>
      <c r="S192">
        <v>3</v>
      </c>
      <c r="T192" t="s">
        <v>67</v>
      </c>
      <c r="W192" t="s">
        <v>65</v>
      </c>
      <c r="X192">
        <v>2</v>
      </c>
      <c r="Y192" t="s">
        <v>66</v>
      </c>
      <c r="Z192">
        <v>2</v>
      </c>
      <c r="AC192">
        <v>4</v>
      </c>
    </row>
    <row r="193" spans="1:29">
      <c r="A193" s="5" t="s">
        <v>461</v>
      </c>
      <c r="B193">
        <v>71</v>
      </c>
      <c r="C193">
        <v>72</v>
      </c>
      <c r="D193" t="s">
        <v>38</v>
      </c>
      <c r="E193" t="s">
        <v>83</v>
      </c>
      <c r="F193" t="s">
        <v>49</v>
      </c>
      <c r="G193" t="s">
        <v>38</v>
      </c>
      <c r="I193" t="s">
        <v>170</v>
      </c>
      <c r="J193" t="s">
        <v>60</v>
      </c>
      <c r="K193" t="s">
        <v>75</v>
      </c>
      <c r="L193" t="s">
        <v>44</v>
      </c>
      <c r="M193" t="s">
        <v>62</v>
      </c>
      <c r="N193" t="s">
        <v>44</v>
      </c>
      <c r="O193" t="s">
        <v>85</v>
      </c>
      <c r="P193">
        <v>40</v>
      </c>
      <c r="Q193" t="s">
        <v>48</v>
      </c>
      <c r="U193" t="s">
        <v>74</v>
      </c>
      <c r="V193">
        <v>25</v>
      </c>
      <c r="W193" t="s">
        <v>65</v>
      </c>
      <c r="X193">
        <v>2</v>
      </c>
      <c r="Y193" t="s">
        <v>66</v>
      </c>
      <c r="Z193">
        <v>2</v>
      </c>
      <c r="AC193">
        <v>4</v>
      </c>
    </row>
    <row r="194" spans="1:29">
      <c r="A194" s="5" t="s">
        <v>461</v>
      </c>
      <c r="B194">
        <v>72</v>
      </c>
      <c r="C194">
        <v>73</v>
      </c>
      <c r="D194" t="s">
        <v>37</v>
      </c>
      <c r="E194" t="s">
        <v>50</v>
      </c>
      <c r="F194" t="s">
        <v>83</v>
      </c>
      <c r="G194" t="s">
        <v>53</v>
      </c>
      <c r="I194" t="s">
        <v>171</v>
      </c>
      <c r="J194" t="s">
        <v>60</v>
      </c>
      <c r="K194" t="s">
        <v>61</v>
      </c>
      <c r="L194" t="s">
        <v>44</v>
      </c>
      <c r="W194" t="s">
        <v>65</v>
      </c>
      <c r="X194">
        <v>3</v>
      </c>
      <c r="Y194" t="s">
        <v>66</v>
      </c>
      <c r="Z194">
        <v>2</v>
      </c>
      <c r="AC194">
        <v>4</v>
      </c>
    </row>
    <row r="195" spans="1:29">
      <c r="A195" s="5" t="s">
        <v>461</v>
      </c>
      <c r="B195">
        <v>73</v>
      </c>
      <c r="C195">
        <v>74</v>
      </c>
      <c r="D195" t="s">
        <v>37</v>
      </c>
      <c r="E195" t="s">
        <v>50</v>
      </c>
      <c r="F195" t="s">
        <v>83</v>
      </c>
      <c r="G195" t="s">
        <v>53</v>
      </c>
      <c r="I195" t="s">
        <v>153</v>
      </c>
      <c r="J195" t="s">
        <v>60</v>
      </c>
      <c r="K195" t="s">
        <v>61</v>
      </c>
      <c r="L195" t="s">
        <v>44</v>
      </c>
      <c r="W195" t="s">
        <v>65</v>
      </c>
      <c r="X195">
        <v>3</v>
      </c>
      <c r="Y195" t="s">
        <v>66</v>
      </c>
      <c r="Z195">
        <v>2</v>
      </c>
      <c r="AC195">
        <v>4</v>
      </c>
    </row>
    <row r="196" spans="1:29">
      <c r="A196" s="5" t="s">
        <v>461</v>
      </c>
      <c r="B196">
        <v>74</v>
      </c>
      <c r="C196">
        <v>75</v>
      </c>
      <c r="D196" t="s">
        <v>37</v>
      </c>
      <c r="E196" t="s">
        <v>50</v>
      </c>
      <c r="F196" t="s">
        <v>49</v>
      </c>
      <c r="G196" t="s">
        <v>54</v>
      </c>
      <c r="I196" t="s">
        <v>172</v>
      </c>
      <c r="J196" t="s">
        <v>68</v>
      </c>
      <c r="K196" t="s">
        <v>61</v>
      </c>
      <c r="L196" t="s">
        <v>44</v>
      </c>
      <c r="W196" t="s">
        <v>65</v>
      </c>
      <c r="X196">
        <v>3</v>
      </c>
      <c r="Y196" t="s">
        <v>66</v>
      </c>
      <c r="Z196">
        <v>1</v>
      </c>
      <c r="AC196">
        <v>3</v>
      </c>
    </row>
    <row r="197" spans="1:29">
      <c r="A197" s="5" t="s">
        <v>461</v>
      </c>
      <c r="B197">
        <v>75</v>
      </c>
      <c r="C197">
        <v>76</v>
      </c>
      <c r="D197" t="s">
        <v>37</v>
      </c>
      <c r="E197" t="s">
        <v>50</v>
      </c>
      <c r="F197" t="s">
        <v>49</v>
      </c>
      <c r="G197" t="s">
        <v>54</v>
      </c>
      <c r="I197" t="s">
        <v>172</v>
      </c>
      <c r="J197" t="s">
        <v>68</v>
      </c>
      <c r="K197" t="s">
        <v>61</v>
      </c>
      <c r="L197" t="s">
        <v>44</v>
      </c>
      <c r="W197" t="s">
        <v>65</v>
      </c>
      <c r="X197">
        <v>3</v>
      </c>
      <c r="Y197" t="s">
        <v>66</v>
      </c>
      <c r="Z197">
        <v>1</v>
      </c>
      <c r="AC197">
        <v>3</v>
      </c>
    </row>
    <row r="198" spans="1:29">
      <c r="A198" s="5" t="s">
        <v>461</v>
      </c>
      <c r="B198">
        <v>76</v>
      </c>
      <c r="C198">
        <v>77</v>
      </c>
      <c r="D198" t="s">
        <v>37</v>
      </c>
      <c r="E198" t="s">
        <v>50</v>
      </c>
      <c r="F198" t="s">
        <v>49</v>
      </c>
      <c r="G198" t="s">
        <v>54</v>
      </c>
      <c r="I198" t="s">
        <v>172</v>
      </c>
      <c r="J198" t="s">
        <v>68</v>
      </c>
      <c r="K198" t="s">
        <v>61</v>
      </c>
      <c r="L198" t="s">
        <v>44</v>
      </c>
      <c r="W198" t="s">
        <v>65</v>
      </c>
      <c r="X198">
        <v>3</v>
      </c>
      <c r="Y198" t="s">
        <v>66</v>
      </c>
      <c r="Z198">
        <v>1</v>
      </c>
      <c r="AC198">
        <v>3</v>
      </c>
    </row>
    <row r="199" spans="1:29">
      <c r="A199" s="5" t="s">
        <v>461</v>
      </c>
      <c r="B199">
        <v>77</v>
      </c>
      <c r="C199">
        <v>78</v>
      </c>
      <c r="D199" t="s">
        <v>37</v>
      </c>
      <c r="E199" t="s">
        <v>50</v>
      </c>
      <c r="F199" t="s">
        <v>49</v>
      </c>
      <c r="G199" t="s">
        <v>54</v>
      </c>
      <c r="I199" t="s">
        <v>153</v>
      </c>
      <c r="J199" t="s">
        <v>60</v>
      </c>
      <c r="K199" t="s">
        <v>61</v>
      </c>
      <c r="L199" t="s">
        <v>44</v>
      </c>
      <c r="U199" t="s">
        <v>74</v>
      </c>
      <c r="V199">
        <v>6</v>
      </c>
      <c r="W199" t="s">
        <v>65</v>
      </c>
      <c r="X199">
        <v>3</v>
      </c>
      <c r="Y199" t="s">
        <v>66</v>
      </c>
      <c r="Z199">
        <v>2</v>
      </c>
      <c r="AC199">
        <v>4</v>
      </c>
    </row>
    <row r="200" spans="1:29">
      <c r="A200" s="5" t="s">
        <v>461</v>
      </c>
      <c r="B200">
        <v>78</v>
      </c>
      <c r="C200">
        <v>79</v>
      </c>
      <c r="D200" t="s">
        <v>37</v>
      </c>
      <c r="E200" t="s">
        <v>50</v>
      </c>
      <c r="F200" t="s">
        <v>49</v>
      </c>
      <c r="G200" t="s">
        <v>54</v>
      </c>
      <c r="I200" t="s">
        <v>173</v>
      </c>
      <c r="J200" t="s">
        <v>68</v>
      </c>
      <c r="K200" t="s">
        <v>61</v>
      </c>
      <c r="L200" t="s">
        <v>44</v>
      </c>
      <c r="M200" t="s">
        <v>75</v>
      </c>
      <c r="N200" t="s">
        <v>44</v>
      </c>
      <c r="O200" t="s">
        <v>85</v>
      </c>
      <c r="P200">
        <v>10</v>
      </c>
      <c r="Q200" t="s">
        <v>82</v>
      </c>
      <c r="U200" t="s">
        <v>74</v>
      </c>
      <c r="V200">
        <v>5</v>
      </c>
      <c r="W200" t="s">
        <v>65</v>
      </c>
      <c r="X200">
        <v>3</v>
      </c>
      <c r="Y200" t="s">
        <v>66</v>
      </c>
      <c r="Z200">
        <v>2</v>
      </c>
      <c r="AC200">
        <v>3</v>
      </c>
    </row>
    <row r="201" spans="1:29">
      <c r="A201" s="5" t="s">
        <v>461</v>
      </c>
      <c r="B201">
        <v>79</v>
      </c>
      <c r="C201">
        <v>80</v>
      </c>
      <c r="D201" t="s">
        <v>37</v>
      </c>
      <c r="E201" t="s">
        <v>50</v>
      </c>
      <c r="F201" t="s">
        <v>49</v>
      </c>
      <c r="G201" t="s">
        <v>54</v>
      </c>
      <c r="I201" t="s">
        <v>154</v>
      </c>
      <c r="J201" t="s">
        <v>60</v>
      </c>
      <c r="K201" t="s">
        <v>75</v>
      </c>
      <c r="L201" t="s">
        <v>44</v>
      </c>
      <c r="M201" t="s">
        <v>62</v>
      </c>
      <c r="N201" t="s">
        <v>44</v>
      </c>
      <c r="O201" t="s">
        <v>85</v>
      </c>
      <c r="P201">
        <v>10</v>
      </c>
      <c r="Q201" t="s">
        <v>82</v>
      </c>
      <c r="W201" t="s">
        <v>65</v>
      </c>
      <c r="X201">
        <v>3</v>
      </c>
      <c r="Y201" t="s">
        <v>66</v>
      </c>
      <c r="Z201">
        <v>2</v>
      </c>
      <c r="AC201">
        <v>4</v>
      </c>
    </row>
    <row r="202" spans="1:29">
      <c r="A202" s="5" t="s">
        <v>461</v>
      </c>
      <c r="B202">
        <v>80</v>
      </c>
      <c r="C202">
        <v>81</v>
      </c>
      <c r="D202" t="s">
        <v>37</v>
      </c>
      <c r="E202" t="s">
        <v>83</v>
      </c>
      <c r="F202" t="s">
        <v>49</v>
      </c>
      <c r="G202" t="s">
        <v>53</v>
      </c>
      <c r="I202" t="s">
        <v>174</v>
      </c>
      <c r="J202" t="s">
        <v>115</v>
      </c>
      <c r="K202" t="s">
        <v>75</v>
      </c>
      <c r="L202" t="s">
        <v>44</v>
      </c>
      <c r="M202" t="s">
        <v>62</v>
      </c>
      <c r="N202" t="s">
        <v>44</v>
      </c>
      <c r="O202" t="s">
        <v>85</v>
      </c>
      <c r="P202">
        <v>30</v>
      </c>
      <c r="Q202" t="s">
        <v>48</v>
      </c>
      <c r="W202" t="s">
        <v>65</v>
      </c>
      <c r="X202">
        <v>3</v>
      </c>
      <c r="Y202" t="s">
        <v>66</v>
      </c>
      <c r="Z202">
        <v>2</v>
      </c>
      <c r="AC202">
        <v>2</v>
      </c>
    </row>
    <row r="203" spans="1:29">
      <c r="A203" s="5" t="s">
        <v>461</v>
      </c>
      <c r="B203">
        <v>81</v>
      </c>
      <c r="C203">
        <v>82</v>
      </c>
      <c r="D203" t="s">
        <v>37</v>
      </c>
      <c r="E203" t="s">
        <v>83</v>
      </c>
      <c r="F203" t="s">
        <v>49</v>
      </c>
      <c r="G203" t="s">
        <v>53</v>
      </c>
      <c r="I203" t="s">
        <v>175</v>
      </c>
      <c r="J203" t="s">
        <v>115</v>
      </c>
      <c r="K203" t="s">
        <v>75</v>
      </c>
      <c r="L203" t="s">
        <v>44</v>
      </c>
      <c r="M203" t="s">
        <v>62</v>
      </c>
      <c r="N203" t="s">
        <v>44</v>
      </c>
      <c r="O203" t="s">
        <v>85</v>
      </c>
      <c r="P203">
        <v>50</v>
      </c>
      <c r="Q203" t="s">
        <v>48</v>
      </c>
      <c r="W203" t="s">
        <v>65</v>
      </c>
      <c r="X203">
        <v>3</v>
      </c>
      <c r="Y203" t="s">
        <v>66</v>
      </c>
      <c r="Z203">
        <v>2</v>
      </c>
      <c r="AC203">
        <v>2</v>
      </c>
    </row>
    <row r="204" spans="1:29">
      <c r="A204" s="5" t="s">
        <v>461</v>
      </c>
      <c r="B204">
        <v>82</v>
      </c>
      <c r="C204">
        <v>83</v>
      </c>
      <c r="D204" t="s">
        <v>37</v>
      </c>
      <c r="E204" t="s">
        <v>83</v>
      </c>
      <c r="F204" t="s">
        <v>49</v>
      </c>
      <c r="G204" t="s">
        <v>53</v>
      </c>
      <c r="I204" t="s">
        <v>176</v>
      </c>
      <c r="J204" t="s">
        <v>115</v>
      </c>
      <c r="K204" t="s">
        <v>75</v>
      </c>
      <c r="L204" t="s">
        <v>44</v>
      </c>
      <c r="M204" t="s">
        <v>62</v>
      </c>
      <c r="N204" t="s">
        <v>44</v>
      </c>
      <c r="O204" t="s">
        <v>85</v>
      </c>
      <c r="P204">
        <v>50</v>
      </c>
      <c r="Q204" t="s">
        <v>48</v>
      </c>
      <c r="R204" t="s">
        <v>84</v>
      </c>
      <c r="S204">
        <v>3</v>
      </c>
      <c r="T204" t="s">
        <v>67</v>
      </c>
      <c r="U204" t="s">
        <v>74</v>
      </c>
      <c r="V204">
        <v>5</v>
      </c>
      <c r="W204" t="s">
        <v>65</v>
      </c>
      <c r="X204">
        <v>3</v>
      </c>
      <c r="Y204" t="s">
        <v>66</v>
      </c>
      <c r="Z204">
        <v>2</v>
      </c>
      <c r="AC204">
        <v>2</v>
      </c>
    </row>
    <row r="205" spans="1:29">
      <c r="A205" s="5" t="s">
        <v>461</v>
      </c>
      <c r="B205">
        <v>83</v>
      </c>
      <c r="C205">
        <v>84</v>
      </c>
      <c r="D205" t="s">
        <v>37</v>
      </c>
      <c r="E205" t="s">
        <v>83</v>
      </c>
      <c r="F205" t="s">
        <v>49</v>
      </c>
      <c r="G205" t="s">
        <v>53</v>
      </c>
      <c r="I205" t="s">
        <v>177</v>
      </c>
      <c r="J205" t="s">
        <v>115</v>
      </c>
      <c r="K205" t="s">
        <v>75</v>
      </c>
      <c r="L205" t="s">
        <v>44</v>
      </c>
      <c r="M205" t="s">
        <v>62</v>
      </c>
      <c r="N205" t="s">
        <v>44</v>
      </c>
      <c r="O205" t="s">
        <v>85</v>
      </c>
      <c r="P205">
        <v>50</v>
      </c>
      <c r="Q205" t="s">
        <v>48</v>
      </c>
      <c r="R205" t="s">
        <v>84</v>
      </c>
      <c r="S205">
        <v>3</v>
      </c>
      <c r="T205" t="s">
        <v>67</v>
      </c>
      <c r="U205" t="s">
        <v>74</v>
      </c>
      <c r="V205">
        <v>2</v>
      </c>
      <c r="W205" t="s">
        <v>65</v>
      </c>
      <c r="X205">
        <v>3</v>
      </c>
      <c r="Y205" t="s">
        <v>66</v>
      </c>
      <c r="Z205">
        <v>2</v>
      </c>
      <c r="AC205">
        <v>2</v>
      </c>
    </row>
    <row r="206" spans="1:29">
      <c r="A206" s="5" t="s">
        <v>461</v>
      </c>
      <c r="B206">
        <v>84</v>
      </c>
      <c r="C206">
        <v>85</v>
      </c>
      <c r="D206" t="s">
        <v>37</v>
      </c>
      <c r="E206" t="s">
        <v>83</v>
      </c>
      <c r="F206" t="s">
        <v>49</v>
      </c>
      <c r="G206" t="s">
        <v>53</v>
      </c>
      <c r="I206" t="s">
        <v>178</v>
      </c>
      <c r="J206" t="s">
        <v>115</v>
      </c>
      <c r="K206" t="s">
        <v>75</v>
      </c>
      <c r="L206" t="s">
        <v>44</v>
      </c>
      <c r="M206" t="s">
        <v>62</v>
      </c>
      <c r="N206" t="s">
        <v>44</v>
      </c>
      <c r="O206" t="s">
        <v>85</v>
      </c>
      <c r="P206">
        <v>50</v>
      </c>
      <c r="Q206" t="s">
        <v>48</v>
      </c>
      <c r="R206" t="s">
        <v>84</v>
      </c>
      <c r="S206">
        <v>2</v>
      </c>
      <c r="T206" t="s">
        <v>67</v>
      </c>
      <c r="W206" t="s">
        <v>65</v>
      </c>
      <c r="X206">
        <v>3</v>
      </c>
      <c r="Y206" t="s">
        <v>66</v>
      </c>
      <c r="Z206">
        <v>2</v>
      </c>
      <c r="AC206">
        <v>2</v>
      </c>
    </row>
    <row r="207" spans="1:29">
      <c r="A207" s="5" t="s">
        <v>461</v>
      </c>
      <c r="B207">
        <v>85</v>
      </c>
      <c r="C207">
        <v>86</v>
      </c>
      <c r="D207" t="s">
        <v>37</v>
      </c>
      <c r="E207" t="s">
        <v>83</v>
      </c>
      <c r="F207" t="s">
        <v>49</v>
      </c>
      <c r="G207" t="s">
        <v>53</v>
      </c>
      <c r="I207" t="s">
        <v>435</v>
      </c>
      <c r="J207" t="s">
        <v>115</v>
      </c>
      <c r="K207" t="s">
        <v>75</v>
      </c>
      <c r="L207" t="s">
        <v>44</v>
      </c>
      <c r="M207" t="s">
        <v>62</v>
      </c>
      <c r="N207" t="s">
        <v>44</v>
      </c>
      <c r="O207" t="s">
        <v>85</v>
      </c>
      <c r="P207">
        <v>50</v>
      </c>
      <c r="Q207" t="s">
        <v>48</v>
      </c>
      <c r="R207" t="s">
        <v>84</v>
      </c>
      <c r="S207">
        <v>2</v>
      </c>
      <c r="T207" t="s">
        <v>67</v>
      </c>
      <c r="W207" t="s">
        <v>65</v>
      </c>
      <c r="X207">
        <v>3</v>
      </c>
      <c r="Y207" t="s">
        <v>66</v>
      </c>
      <c r="Z207">
        <v>2</v>
      </c>
      <c r="AC207">
        <v>2</v>
      </c>
    </row>
    <row r="208" spans="1:29">
      <c r="A208" s="5" t="s">
        <v>461</v>
      </c>
      <c r="B208">
        <v>86</v>
      </c>
      <c r="C208">
        <v>87</v>
      </c>
      <c r="D208" t="s">
        <v>37</v>
      </c>
      <c r="E208" t="s">
        <v>83</v>
      </c>
      <c r="F208" t="s">
        <v>49</v>
      </c>
      <c r="G208" t="s">
        <v>53</v>
      </c>
      <c r="I208" t="s">
        <v>436</v>
      </c>
      <c r="J208" t="s">
        <v>115</v>
      </c>
      <c r="K208" t="s">
        <v>75</v>
      </c>
      <c r="L208" t="s">
        <v>44</v>
      </c>
      <c r="M208" t="s">
        <v>62</v>
      </c>
      <c r="N208" t="s">
        <v>44</v>
      </c>
      <c r="O208" t="s">
        <v>85</v>
      </c>
      <c r="P208">
        <v>50</v>
      </c>
      <c r="Q208" t="s">
        <v>48</v>
      </c>
      <c r="R208" t="s">
        <v>84</v>
      </c>
      <c r="S208">
        <v>2</v>
      </c>
      <c r="T208" t="s">
        <v>67</v>
      </c>
      <c r="W208" t="s">
        <v>65</v>
      </c>
      <c r="X208">
        <v>3</v>
      </c>
      <c r="Y208" t="s">
        <v>66</v>
      </c>
      <c r="Z208">
        <v>2</v>
      </c>
      <c r="AC208">
        <v>2</v>
      </c>
    </row>
    <row r="209" spans="1:29">
      <c r="A209" s="5" t="s">
        <v>461</v>
      </c>
      <c r="B209">
        <v>87</v>
      </c>
      <c r="C209">
        <v>88</v>
      </c>
      <c r="D209" t="s">
        <v>37</v>
      </c>
      <c r="E209" t="s">
        <v>83</v>
      </c>
      <c r="F209" t="s">
        <v>49</v>
      </c>
      <c r="G209" t="s">
        <v>53</v>
      </c>
      <c r="I209" t="s">
        <v>436</v>
      </c>
      <c r="J209" t="s">
        <v>115</v>
      </c>
      <c r="K209" t="s">
        <v>75</v>
      </c>
      <c r="L209" t="s">
        <v>44</v>
      </c>
      <c r="M209" t="s">
        <v>62</v>
      </c>
      <c r="N209" t="s">
        <v>44</v>
      </c>
      <c r="O209" t="s">
        <v>85</v>
      </c>
      <c r="P209">
        <v>50</v>
      </c>
      <c r="Q209" t="s">
        <v>48</v>
      </c>
      <c r="R209" t="s">
        <v>84</v>
      </c>
      <c r="S209">
        <v>2</v>
      </c>
      <c r="T209" t="s">
        <v>67</v>
      </c>
      <c r="W209" t="s">
        <v>65</v>
      </c>
      <c r="X209">
        <v>3</v>
      </c>
      <c r="Y209" t="s">
        <v>66</v>
      </c>
      <c r="Z209">
        <v>2</v>
      </c>
      <c r="AC209">
        <v>2</v>
      </c>
    </row>
    <row r="210" spans="1:29">
      <c r="A210" s="5" t="s">
        <v>461</v>
      </c>
      <c r="B210">
        <v>88</v>
      </c>
      <c r="C210">
        <v>89</v>
      </c>
      <c r="D210" t="s">
        <v>37</v>
      </c>
      <c r="E210" t="s">
        <v>83</v>
      </c>
      <c r="F210" t="s">
        <v>49</v>
      </c>
      <c r="G210" t="s">
        <v>53</v>
      </c>
      <c r="I210" t="s">
        <v>437</v>
      </c>
      <c r="J210" t="s">
        <v>115</v>
      </c>
      <c r="K210" t="s">
        <v>75</v>
      </c>
      <c r="L210" t="s">
        <v>44</v>
      </c>
      <c r="M210" t="s">
        <v>62</v>
      </c>
      <c r="N210" t="s">
        <v>44</v>
      </c>
      <c r="O210" t="s">
        <v>85</v>
      </c>
      <c r="P210">
        <v>50</v>
      </c>
      <c r="Q210" t="s">
        <v>48</v>
      </c>
      <c r="R210" t="s">
        <v>84</v>
      </c>
      <c r="S210">
        <v>2</v>
      </c>
      <c r="T210" t="s">
        <v>67</v>
      </c>
      <c r="W210" t="s">
        <v>65</v>
      </c>
      <c r="X210">
        <v>3</v>
      </c>
      <c r="Y210" t="s">
        <v>66</v>
      </c>
      <c r="Z210">
        <v>2</v>
      </c>
      <c r="AC210">
        <v>2</v>
      </c>
    </row>
    <row r="211" spans="1:29">
      <c r="A211" s="5" t="s">
        <v>461</v>
      </c>
      <c r="B211">
        <v>89</v>
      </c>
      <c r="C211">
        <v>90</v>
      </c>
      <c r="D211" t="s">
        <v>37</v>
      </c>
      <c r="E211" t="s">
        <v>83</v>
      </c>
      <c r="F211" t="s">
        <v>49</v>
      </c>
      <c r="G211" t="s">
        <v>53</v>
      </c>
      <c r="I211" t="s">
        <v>437</v>
      </c>
      <c r="J211" t="s">
        <v>115</v>
      </c>
      <c r="K211" t="s">
        <v>75</v>
      </c>
      <c r="L211" t="s">
        <v>44</v>
      </c>
      <c r="M211" t="s">
        <v>62</v>
      </c>
      <c r="N211" t="s">
        <v>44</v>
      </c>
      <c r="O211" t="s">
        <v>85</v>
      </c>
      <c r="P211">
        <v>50</v>
      </c>
      <c r="Q211" t="s">
        <v>48</v>
      </c>
      <c r="R211" t="s">
        <v>84</v>
      </c>
      <c r="S211">
        <v>2</v>
      </c>
      <c r="T211" t="s">
        <v>67</v>
      </c>
      <c r="W211" t="s">
        <v>65</v>
      </c>
      <c r="X211">
        <v>3</v>
      </c>
      <c r="Y211" t="s">
        <v>66</v>
      </c>
      <c r="Z211">
        <v>2</v>
      </c>
      <c r="AA211" t="s">
        <v>46</v>
      </c>
      <c r="AB211">
        <v>1</v>
      </c>
      <c r="AC211">
        <v>2</v>
      </c>
    </row>
    <row r="212" spans="1:29">
      <c r="A212" s="5" t="s">
        <v>461</v>
      </c>
      <c r="B212">
        <v>90</v>
      </c>
      <c r="C212">
        <v>91</v>
      </c>
      <c r="D212" t="s">
        <v>37</v>
      </c>
      <c r="E212" t="s">
        <v>83</v>
      </c>
      <c r="F212" t="s">
        <v>49</v>
      </c>
      <c r="G212" t="s">
        <v>53</v>
      </c>
      <c r="I212" t="s">
        <v>438</v>
      </c>
      <c r="J212" t="s">
        <v>115</v>
      </c>
      <c r="K212" t="s">
        <v>75</v>
      </c>
      <c r="L212" t="s">
        <v>44</v>
      </c>
      <c r="M212" t="s">
        <v>62</v>
      </c>
      <c r="N212" t="s">
        <v>44</v>
      </c>
      <c r="O212" t="s">
        <v>85</v>
      </c>
      <c r="P212">
        <v>40</v>
      </c>
      <c r="Q212" t="s">
        <v>48</v>
      </c>
      <c r="W212" t="s">
        <v>65</v>
      </c>
      <c r="X212">
        <v>3</v>
      </c>
      <c r="Y212" t="s">
        <v>66</v>
      </c>
      <c r="Z212">
        <v>2</v>
      </c>
      <c r="AC212">
        <v>2</v>
      </c>
    </row>
    <row r="213" spans="1:29">
      <c r="A213" s="5" t="s">
        <v>461</v>
      </c>
      <c r="B213">
        <v>91</v>
      </c>
      <c r="C213">
        <v>92</v>
      </c>
      <c r="D213" t="s">
        <v>37</v>
      </c>
      <c r="E213" t="s">
        <v>83</v>
      </c>
      <c r="F213" t="s">
        <v>49</v>
      </c>
      <c r="G213" t="s">
        <v>53</v>
      </c>
      <c r="I213" t="s">
        <v>430</v>
      </c>
      <c r="J213" t="s">
        <v>115</v>
      </c>
      <c r="K213" t="s">
        <v>75</v>
      </c>
      <c r="L213" t="s">
        <v>44</v>
      </c>
      <c r="M213" t="s">
        <v>62</v>
      </c>
      <c r="N213" t="s">
        <v>44</v>
      </c>
      <c r="O213" t="s">
        <v>85</v>
      </c>
      <c r="P213">
        <v>30</v>
      </c>
      <c r="Q213" t="s">
        <v>48</v>
      </c>
      <c r="W213" t="s">
        <v>65</v>
      </c>
      <c r="X213">
        <v>3</v>
      </c>
      <c r="Y213" t="s">
        <v>66</v>
      </c>
      <c r="Z213">
        <v>2</v>
      </c>
      <c r="AC213">
        <v>2</v>
      </c>
    </row>
    <row r="214" spans="1:29">
      <c r="A214" s="5" t="s">
        <v>461</v>
      </c>
      <c r="B214">
        <v>92</v>
      </c>
      <c r="C214">
        <v>93</v>
      </c>
      <c r="D214" t="s">
        <v>37</v>
      </c>
      <c r="E214" t="s">
        <v>50</v>
      </c>
      <c r="F214" t="s">
        <v>49</v>
      </c>
      <c r="G214" t="s">
        <v>54</v>
      </c>
      <c r="I214" t="s">
        <v>179</v>
      </c>
      <c r="J214" t="s">
        <v>60</v>
      </c>
      <c r="K214" t="s">
        <v>62</v>
      </c>
      <c r="L214" t="s">
        <v>44</v>
      </c>
      <c r="W214" t="s">
        <v>65</v>
      </c>
      <c r="X214">
        <v>4</v>
      </c>
      <c r="Y214" t="s">
        <v>66</v>
      </c>
      <c r="Z214">
        <v>2</v>
      </c>
      <c r="AA214" t="s">
        <v>46</v>
      </c>
      <c r="AB214">
        <v>1</v>
      </c>
      <c r="AC214">
        <v>4</v>
      </c>
    </row>
    <row r="215" spans="1:29">
      <c r="A215" s="5" t="s">
        <v>461</v>
      </c>
      <c r="B215">
        <v>93</v>
      </c>
      <c r="C215">
        <v>94</v>
      </c>
      <c r="D215" t="s">
        <v>37</v>
      </c>
      <c r="E215" t="s">
        <v>50</v>
      </c>
      <c r="F215" t="s">
        <v>49</v>
      </c>
      <c r="G215" t="s">
        <v>54</v>
      </c>
      <c r="I215" t="s">
        <v>180</v>
      </c>
      <c r="J215" t="s">
        <v>60</v>
      </c>
      <c r="K215" t="s">
        <v>62</v>
      </c>
      <c r="L215" t="s">
        <v>44</v>
      </c>
      <c r="W215" t="s">
        <v>65</v>
      </c>
      <c r="X215">
        <v>4</v>
      </c>
      <c r="Y215" t="s">
        <v>66</v>
      </c>
      <c r="Z215">
        <v>2</v>
      </c>
      <c r="AA215" t="s">
        <v>46</v>
      </c>
      <c r="AB215">
        <v>1</v>
      </c>
      <c r="AC215">
        <v>4</v>
      </c>
    </row>
    <row r="216" spans="1:29">
      <c r="A216" s="5" t="s">
        <v>461</v>
      </c>
      <c r="B216">
        <v>94</v>
      </c>
      <c r="C216">
        <v>95</v>
      </c>
      <c r="D216" t="s">
        <v>37</v>
      </c>
      <c r="E216" t="s">
        <v>50</v>
      </c>
      <c r="F216" t="s">
        <v>49</v>
      </c>
      <c r="G216" t="s">
        <v>54</v>
      </c>
      <c r="I216" t="s">
        <v>181</v>
      </c>
      <c r="J216" t="s">
        <v>60</v>
      </c>
      <c r="K216" t="s">
        <v>62</v>
      </c>
      <c r="L216" t="s">
        <v>44</v>
      </c>
      <c r="W216" t="s">
        <v>65</v>
      </c>
      <c r="X216">
        <v>4</v>
      </c>
      <c r="Y216" t="s">
        <v>66</v>
      </c>
      <c r="Z216">
        <v>2</v>
      </c>
      <c r="AC216">
        <v>4</v>
      </c>
    </row>
    <row r="217" spans="1:29">
      <c r="A217" s="5" t="s">
        <v>461</v>
      </c>
      <c r="B217">
        <v>95</v>
      </c>
      <c r="C217">
        <v>96</v>
      </c>
      <c r="D217" t="s">
        <v>37</v>
      </c>
      <c r="E217" t="s">
        <v>50</v>
      </c>
      <c r="F217" t="s">
        <v>49</v>
      </c>
      <c r="G217" t="s">
        <v>54</v>
      </c>
      <c r="I217" t="s">
        <v>181</v>
      </c>
      <c r="J217" t="s">
        <v>60</v>
      </c>
      <c r="K217" t="s">
        <v>62</v>
      </c>
      <c r="L217" t="s">
        <v>44</v>
      </c>
      <c r="W217" t="s">
        <v>65</v>
      </c>
      <c r="X217">
        <v>4</v>
      </c>
      <c r="Y217" t="s">
        <v>66</v>
      </c>
      <c r="Z217">
        <v>2</v>
      </c>
      <c r="AC217">
        <v>4</v>
      </c>
    </row>
    <row r="218" spans="1:29">
      <c r="A218" s="5" t="s">
        <v>461</v>
      </c>
      <c r="B218">
        <v>96</v>
      </c>
      <c r="C218">
        <v>97</v>
      </c>
      <c r="D218" t="s">
        <v>37</v>
      </c>
      <c r="E218" t="s">
        <v>50</v>
      </c>
      <c r="F218" t="s">
        <v>49</v>
      </c>
      <c r="G218" t="s">
        <v>54</v>
      </c>
      <c r="I218" t="s">
        <v>161</v>
      </c>
      <c r="J218" t="s">
        <v>60</v>
      </c>
      <c r="K218" t="s">
        <v>62</v>
      </c>
      <c r="L218" t="s">
        <v>44</v>
      </c>
      <c r="W218" t="s">
        <v>65</v>
      </c>
      <c r="X218">
        <v>4</v>
      </c>
      <c r="Y218" t="s">
        <v>66</v>
      </c>
      <c r="Z218">
        <v>2</v>
      </c>
      <c r="AC218">
        <v>4</v>
      </c>
    </row>
    <row r="219" spans="1:29">
      <c r="A219" s="5" t="s">
        <v>461</v>
      </c>
      <c r="B219">
        <v>97</v>
      </c>
      <c r="C219">
        <v>98</v>
      </c>
      <c r="D219" t="s">
        <v>37</v>
      </c>
      <c r="E219" t="s">
        <v>50</v>
      </c>
      <c r="F219" t="s">
        <v>49</v>
      </c>
      <c r="G219" t="s">
        <v>54</v>
      </c>
      <c r="I219" t="s">
        <v>161</v>
      </c>
      <c r="J219" t="s">
        <v>60</v>
      </c>
      <c r="K219" t="s">
        <v>62</v>
      </c>
      <c r="L219" t="s">
        <v>44</v>
      </c>
      <c r="W219" t="s">
        <v>65</v>
      </c>
      <c r="X219">
        <v>4</v>
      </c>
      <c r="Y219" t="s">
        <v>66</v>
      </c>
      <c r="Z219">
        <v>1</v>
      </c>
      <c r="AC219">
        <v>4</v>
      </c>
    </row>
    <row r="220" spans="1:29">
      <c r="A220" s="5" t="s">
        <v>461</v>
      </c>
      <c r="B220">
        <v>98</v>
      </c>
      <c r="C220">
        <v>99</v>
      </c>
      <c r="D220" t="s">
        <v>37</v>
      </c>
      <c r="E220" t="s">
        <v>50</v>
      </c>
      <c r="F220" t="s">
        <v>49</v>
      </c>
      <c r="G220" t="s">
        <v>54</v>
      </c>
      <c r="I220" t="s">
        <v>161</v>
      </c>
      <c r="J220" t="s">
        <v>60</v>
      </c>
      <c r="K220" t="s">
        <v>62</v>
      </c>
      <c r="L220" t="s">
        <v>44</v>
      </c>
      <c r="W220" t="s">
        <v>65</v>
      </c>
      <c r="X220">
        <v>3</v>
      </c>
      <c r="Y220" t="s">
        <v>66</v>
      </c>
      <c r="Z220">
        <v>1</v>
      </c>
      <c r="AC220">
        <v>4</v>
      </c>
    </row>
    <row r="221" spans="1:29">
      <c r="A221" s="5" t="s">
        <v>461</v>
      </c>
      <c r="B221">
        <v>99</v>
      </c>
      <c r="C221">
        <v>100</v>
      </c>
      <c r="D221" t="s">
        <v>37</v>
      </c>
      <c r="E221" t="s">
        <v>50</v>
      </c>
      <c r="F221" t="s">
        <v>49</v>
      </c>
      <c r="G221" t="s">
        <v>54</v>
      </c>
      <c r="I221" t="s">
        <v>161</v>
      </c>
      <c r="J221" t="s">
        <v>60</v>
      </c>
      <c r="K221" t="s">
        <v>62</v>
      </c>
      <c r="L221" t="s">
        <v>44</v>
      </c>
      <c r="W221" t="s">
        <v>65</v>
      </c>
      <c r="X221">
        <v>3</v>
      </c>
      <c r="Y221" t="s">
        <v>66</v>
      </c>
      <c r="Z221">
        <v>1</v>
      </c>
      <c r="AC221">
        <v>4</v>
      </c>
    </row>
    <row r="222" spans="1:29">
      <c r="A222" s="5" t="s">
        <v>462</v>
      </c>
      <c r="B222">
        <v>0</v>
      </c>
      <c r="C222">
        <v>1</v>
      </c>
      <c r="D222" t="s">
        <v>47</v>
      </c>
      <c r="E222" t="s">
        <v>39</v>
      </c>
      <c r="F222" t="s">
        <v>42</v>
      </c>
      <c r="G222" t="s">
        <v>43</v>
      </c>
      <c r="I222" t="s">
        <v>162</v>
      </c>
      <c r="J222" t="s">
        <v>68</v>
      </c>
      <c r="K222" t="s">
        <v>61</v>
      </c>
      <c r="L222" t="s">
        <v>44</v>
      </c>
      <c r="W222" t="s">
        <v>52</v>
      </c>
      <c r="X222">
        <v>2</v>
      </c>
      <c r="Y222" t="s">
        <v>45</v>
      </c>
      <c r="Z222">
        <v>2</v>
      </c>
      <c r="AC222">
        <v>3</v>
      </c>
    </row>
    <row r="223" spans="1:29">
      <c r="A223" s="5" t="s">
        <v>462</v>
      </c>
      <c r="B223">
        <v>1</v>
      </c>
      <c r="C223">
        <v>2</v>
      </c>
      <c r="D223" t="s">
        <v>47</v>
      </c>
      <c r="E223" t="s">
        <v>39</v>
      </c>
      <c r="F223" t="s">
        <v>42</v>
      </c>
      <c r="G223" t="s">
        <v>43</v>
      </c>
      <c r="I223" t="s">
        <v>282</v>
      </c>
      <c r="J223" t="s">
        <v>68</v>
      </c>
      <c r="K223" t="s">
        <v>61</v>
      </c>
      <c r="L223" t="s">
        <v>44</v>
      </c>
      <c r="W223" t="s">
        <v>52</v>
      </c>
      <c r="X223">
        <v>2</v>
      </c>
      <c r="Y223" t="s">
        <v>45</v>
      </c>
      <c r="Z223">
        <v>2</v>
      </c>
      <c r="AC223">
        <v>3</v>
      </c>
    </row>
    <row r="224" spans="1:29">
      <c r="A224" s="5" t="s">
        <v>462</v>
      </c>
      <c r="B224">
        <v>2</v>
      </c>
      <c r="C224">
        <v>3</v>
      </c>
      <c r="D224" t="s">
        <v>47</v>
      </c>
      <c r="E224" t="s">
        <v>39</v>
      </c>
      <c r="F224" t="s">
        <v>42</v>
      </c>
      <c r="G224" t="s">
        <v>43</v>
      </c>
      <c r="I224" t="s">
        <v>282</v>
      </c>
      <c r="J224" t="s">
        <v>68</v>
      </c>
      <c r="K224" t="s">
        <v>61</v>
      </c>
      <c r="L224" t="s">
        <v>44</v>
      </c>
      <c r="W224" t="s">
        <v>52</v>
      </c>
      <c r="X224">
        <v>2</v>
      </c>
      <c r="Y224" t="s">
        <v>45</v>
      </c>
      <c r="Z224">
        <v>1</v>
      </c>
      <c r="AC224">
        <v>3</v>
      </c>
    </row>
    <row r="225" spans="1:29">
      <c r="A225" s="5" t="s">
        <v>462</v>
      </c>
      <c r="B225">
        <v>3</v>
      </c>
      <c r="C225">
        <v>4</v>
      </c>
      <c r="D225" t="s">
        <v>47</v>
      </c>
      <c r="E225" t="s">
        <v>39</v>
      </c>
      <c r="F225" t="s">
        <v>42</v>
      </c>
      <c r="G225" t="s">
        <v>43</v>
      </c>
      <c r="I225" t="s">
        <v>282</v>
      </c>
      <c r="J225" t="s">
        <v>68</v>
      </c>
      <c r="K225" t="s">
        <v>61</v>
      </c>
      <c r="L225" t="s">
        <v>44</v>
      </c>
      <c r="W225" t="s">
        <v>52</v>
      </c>
      <c r="X225">
        <v>2</v>
      </c>
      <c r="Y225" t="s">
        <v>45</v>
      </c>
      <c r="Z225">
        <v>1</v>
      </c>
      <c r="AC225">
        <v>3</v>
      </c>
    </row>
    <row r="226" spans="1:29">
      <c r="A226" s="5" t="s">
        <v>462</v>
      </c>
      <c r="B226">
        <v>4</v>
      </c>
      <c r="C226">
        <v>5</v>
      </c>
      <c r="D226" t="s">
        <v>47</v>
      </c>
      <c r="E226" t="s">
        <v>39</v>
      </c>
      <c r="F226" t="s">
        <v>40</v>
      </c>
      <c r="G226" t="s">
        <v>38</v>
      </c>
      <c r="I226" t="s">
        <v>283</v>
      </c>
      <c r="J226" t="s">
        <v>68</v>
      </c>
      <c r="K226" t="s">
        <v>61</v>
      </c>
      <c r="L226" t="s">
        <v>44</v>
      </c>
      <c r="W226" t="s">
        <v>52</v>
      </c>
      <c r="X226">
        <v>2</v>
      </c>
      <c r="Y226" t="s">
        <v>46</v>
      </c>
      <c r="Z226">
        <v>1</v>
      </c>
      <c r="AC226">
        <v>3</v>
      </c>
    </row>
    <row r="227" spans="1:29">
      <c r="A227" s="5" t="s">
        <v>462</v>
      </c>
      <c r="B227">
        <v>5</v>
      </c>
      <c r="C227">
        <v>6</v>
      </c>
      <c r="D227" t="s">
        <v>47</v>
      </c>
      <c r="E227" t="s">
        <v>39</v>
      </c>
      <c r="F227" t="s">
        <v>40</v>
      </c>
      <c r="G227" t="s">
        <v>38</v>
      </c>
      <c r="I227" t="s">
        <v>283</v>
      </c>
      <c r="J227" t="s">
        <v>68</v>
      </c>
      <c r="K227" t="s">
        <v>61</v>
      </c>
      <c r="L227" t="s">
        <v>44</v>
      </c>
      <c r="W227" t="s">
        <v>52</v>
      </c>
      <c r="X227">
        <v>2</v>
      </c>
      <c r="Y227" t="s">
        <v>46</v>
      </c>
      <c r="Z227">
        <v>1</v>
      </c>
      <c r="AC227">
        <v>3</v>
      </c>
    </row>
    <row r="228" spans="1:29">
      <c r="A228" s="5" t="s">
        <v>462</v>
      </c>
      <c r="B228">
        <v>6</v>
      </c>
      <c r="C228">
        <v>7</v>
      </c>
      <c r="D228" t="s">
        <v>47</v>
      </c>
      <c r="E228" t="s">
        <v>39</v>
      </c>
      <c r="F228" t="s">
        <v>42</v>
      </c>
      <c r="G228" t="s">
        <v>38</v>
      </c>
      <c r="I228" t="s">
        <v>284</v>
      </c>
      <c r="J228" t="s">
        <v>68</v>
      </c>
      <c r="K228" t="s">
        <v>61</v>
      </c>
      <c r="L228" t="s">
        <v>44</v>
      </c>
      <c r="W228" t="s">
        <v>52</v>
      </c>
      <c r="X228">
        <v>2</v>
      </c>
      <c r="Y228" t="s">
        <v>45</v>
      </c>
      <c r="Z228">
        <v>1</v>
      </c>
      <c r="AC228">
        <v>3</v>
      </c>
    </row>
    <row r="229" spans="1:29">
      <c r="A229" s="5" t="s">
        <v>462</v>
      </c>
      <c r="B229">
        <v>7</v>
      </c>
      <c r="C229">
        <v>8</v>
      </c>
      <c r="D229" t="s">
        <v>47</v>
      </c>
      <c r="E229" t="s">
        <v>39</v>
      </c>
      <c r="F229" t="s">
        <v>40</v>
      </c>
      <c r="G229" t="s">
        <v>38</v>
      </c>
      <c r="I229" t="s">
        <v>285</v>
      </c>
      <c r="J229" t="s">
        <v>68</v>
      </c>
      <c r="K229" t="s">
        <v>61</v>
      </c>
      <c r="L229" t="s">
        <v>44</v>
      </c>
      <c r="W229" t="s">
        <v>52</v>
      </c>
      <c r="X229">
        <v>2</v>
      </c>
      <c r="Y229" t="s">
        <v>46</v>
      </c>
      <c r="Z229">
        <v>1</v>
      </c>
      <c r="AA229" t="s">
        <v>45</v>
      </c>
      <c r="AB229">
        <v>1</v>
      </c>
      <c r="AC229">
        <v>3</v>
      </c>
    </row>
    <row r="230" spans="1:29">
      <c r="A230" s="5" t="s">
        <v>462</v>
      </c>
      <c r="B230">
        <v>8</v>
      </c>
      <c r="C230">
        <v>9</v>
      </c>
      <c r="D230" t="s">
        <v>47</v>
      </c>
      <c r="E230" t="s">
        <v>39</v>
      </c>
      <c r="F230" t="s">
        <v>40</v>
      </c>
      <c r="G230" t="s">
        <v>38</v>
      </c>
      <c r="I230" t="s">
        <v>285</v>
      </c>
      <c r="J230" t="s">
        <v>68</v>
      </c>
      <c r="K230" t="s">
        <v>61</v>
      </c>
      <c r="L230" t="s">
        <v>44</v>
      </c>
      <c r="W230" t="s">
        <v>52</v>
      </c>
      <c r="X230">
        <v>3</v>
      </c>
      <c r="Y230" t="s">
        <v>46</v>
      </c>
      <c r="Z230">
        <v>1</v>
      </c>
      <c r="AA230" t="s">
        <v>45</v>
      </c>
      <c r="AB230">
        <v>1</v>
      </c>
      <c r="AC230">
        <v>3</v>
      </c>
    </row>
    <row r="231" spans="1:29">
      <c r="A231" s="5" t="s">
        <v>462</v>
      </c>
      <c r="B231">
        <v>9</v>
      </c>
      <c r="C231">
        <v>10</v>
      </c>
      <c r="D231" t="s">
        <v>47</v>
      </c>
      <c r="E231" t="s">
        <v>39</v>
      </c>
      <c r="F231" t="s">
        <v>40</v>
      </c>
      <c r="G231" t="s">
        <v>38</v>
      </c>
      <c r="I231" t="s">
        <v>285</v>
      </c>
      <c r="J231" t="s">
        <v>68</v>
      </c>
      <c r="K231" t="s">
        <v>61</v>
      </c>
      <c r="L231" t="s">
        <v>44</v>
      </c>
      <c r="W231" t="s">
        <v>52</v>
      </c>
      <c r="X231">
        <v>2</v>
      </c>
      <c r="Y231" t="s">
        <v>45</v>
      </c>
      <c r="Z231">
        <v>1</v>
      </c>
      <c r="AA231" t="s">
        <v>46</v>
      </c>
      <c r="AB231">
        <v>1</v>
      </c>
      <c r="AC231">
        <v>3</v>
      </c>
    </row>
    <row r="232" spans="1:29">
      <c r="A232" s="5" t="s">
        <v>462</v>
      </c>
      <c r="B232">
        <v>10</v>
      </c>
      <c r="C232">
        <v>11</v>
      </c>
      <c r="D232" t="s">
        <v>47</v>
      </c>
      <c r="E232" t="s">
        <v>39</v>
      </c>
      <c r="F232" t="s">
        <v>40</v>
      </c>
      <c r="G232" t="s">
        <v>38</v>
      </c>
      <c r="I232" t="s">
        <v>285</v>
      </c>
      <c r="J232" t="s">
        <v>68</v>
      </c>
      <c r="K232" t="s">
        <v>61</v>
      </c>
      <c r="L232" t="s">
        <v>44</v>
      </c>
      <c r="W232" t="s">
        <v>52</v>
      </c>
      <c r="X232">
        <v>2</v>
      </c>
      <c r="Y232" t="s">
        <v>45</v>
      </c>
      <c r="Z232">
        <v>1</v>
      </c>
      <c r="AA232" t="s">
        <v>46</v>
      </c>
      <c r="AB232">
        <v>1</v>
      </c>
      <c r="AC232">
        <v>3</v>
      </c>
    </row>
    <row r="233" spans="1:29">
      <c r="A233" s="5" t="s">
        <v>462</v>
      </c>
      <c r="B233">
        <v>11</v>
      </c>
      <c r="C233">
        <v>12</v>
      </c>
      <c r="D233" t="s">
        <v>47</v>
      </c>
      <c r="E233" t="s">
        <v>39</v>
      </c>
      <c r="F233" t="s">
        <v>42</v>
      </c>
      <c r="G233" t="s">
        <v>38</v>
      </c>
      <c r="I233" t="s">
        <v>285</v>
      </c>
      <c r="J233" t="s">
        <v>68</v>
      </c>
      <c r="K233" t="s">
        <v>61</v>
      </c>
      <c r="L233" t="s">
        <v>44</v>
      </c>
      <c r="W233" t="s">
        <v>52</v>
      </c>
      <c r="X233">
        <v>2</v>
      </c>
      <c r="Y233" t="s">
        <v>45</v>
      </c>
      <c r="Z233">
        <v>1</v>
      </c>
      <c r="AA233" t="s">
        <v>45</v>
      </c>
      <c r="AB233">
        <v>1</v>
      </c>
      <c r="AC233">
        <v>3</v>
      </c>
    </row>
    <row r="234" spans="1:29">
      <c r="A234" s="5" t="s">
        <v>462</v>
      </c>
      <c r="B234">
        <v>12</v>
      </c>
      <c r="C234">
        <v>13</v>
      </c>
      <c r="D234" t="s">
        <v>47</v>
      </c>
      <c r="E234" t="s">
        <v>39</v>
      </c>
      <c r="F234" t="s">
        <v>42</v>
      </c>
      <c r="G234" t="s">
        <v>38</v>
      </c>
      <c r="I234" t="s">
        <v>286</v>
      </c>
      <c r="J234" t="s">
        <v>68</v>
      </c>
      <c r="K234" t="s">
        <v>61</v>
      </c>
      <c r="L234" t="s">
        <v>44</v>
      </c>
      <c r="W234" t="s">
        <v>52</v>
      </c>
      <c r="X234">
        <v>2</v>
      </c>
      <c r="Y234" t="s">
        <v>45</v>
      </c>
      <c r="AC234">
        <v>3</v>
      </c>
    </row>
    <row r="235" spans="1:29">
      <c r="A235" s="5" t="s">
        <v>462</v>
      </c>
      <c r="B235">
        <v>13</v>
      </c>
      <c r="C235">
        <v>14</v>
      </c>
      <c r="D235" t="s">
        <v>47</v>
      </c>
      <c r="E235" t="s">
        <v>39</v>
      </c>
      <c r="F235" t="s">
        <v>40</v>
      </c>
      <c r="G235" t="s">
        <v>38</v>
      </c>
      <c r="I235" t="s">
        <v>287</v>
      </c>
      <c r="J235" t="s">
        <v>452</v>
      </c>
      <c r="K235" t="s">
        <v>61</v>
      </c>
      <c r="L235" t="s">
        <v>44</v>
      </c>
      <c r="W235" t="s">
        <v>52</v>
      </c>
      <c r="X235">
        <v>2</v>
      </c>
      <c r="Y235" t="s">
        <v>45</v>
      </c>
      <c r="Z235">
        <v>1</v>
      </c>
      <c r="AA235" t="s">
        <v>46</v>
      </c>
      <c r="AB235">
        <v>1</v>
      </c>
      <c r="AC235">
        <v>3</v>
      </c>
    </row>
    <row r="236" spans="1:29">
      <c r="A236" s="5" t="s">
        <v>462</v>
      </c>
      <c r="B236">
        <v>14</v>
      </c>
      <c r="C236">
        <v>15</v>
      </c>
      <c r="D236" t="s">
        <v>47</v>
      </c>
      <c r="E236" t="s">
        <v>39</v>
      </c>
      <c r="F236" t="s">
        <v>40</v>
      </c>
      <c r="G236" t="s">
        <v>38</v>
      </c>
      <c r="I236" t="s">
        <v>287</v>
      </c>
      <c r="J236" t="s">
        <v>452</v>
      </c>
      <c r="K236" t="s">
        <v>61</v>
      </c>
      <c r="L236" t="s">
        <v>44</v>
      </c>
      <c r="W236" t="s">
        <v>52</v>
      </c>
      <c r="X236">
        <v>2</v>
      </c>
      <c r="Y236" t="s">
        <v>45</v>
      </c>
      <c r="Z236">
        <v>1</v>
      </c>
      <c r="AA236" t="s">
        <v>46</v>
      </c>
      <c r="AB236">
        <v>1</v>
      </c>
      <c r="AC236">
        <v>3</v>
      </c>
    </row>
    <row r="237" spans="1:29">
      <c r="A237" s="5" t="s">
        <v>462</v>
      </c>
      <c r="B237">
        <v>15</v>
      </c>
      <c r="C237">
        <v>16</v>
      </c>
      <c r="D237" t="s">
        <v>47</v>
      </c>
      <c r="E237" t="s">
        <v>39</v>
      </c>
      <c r="F237" t="s">
        <v>40</v>
      </c>
      <c r="G237" t="s">
        <v>38</v>
      </c>
      <c r="I237" t="s">
        <v>287</v>
      </c>
      <c r="J237" t="s">
        <v>68</v>
      </c>
      <c r="K237" t="s">
        <v>61</v>
      </c>
      <c r="L237" t="s">
        <v>44</v>
      </c>
      <c r="W237" t="s">
        <v>52</v>
      </c>
      <c r="X237">
        <v>2</v>
      </c>
      <c r="Y237" t="s">
        <v>45</v>
      </c>
      <c r="Z237">
        <v>1</v>
      </c>
      <c r="AA237" t="s">
        <v>46</v>
      </c>
      <c r="AB237">
        <v>1</v>
      </c>
      <c r="AC237">
        <v>3</v>
      </c>
    </row>
    <row r="238" spans="1:29">
      <c r="A238" s="5" t="s">
        <v>462</v>
      </c>
      <c r="B238">
        <v>16</v>
      </c>
      <c r="C238">
        <v>17</v>
      </c>
      <c r="D238" t="s">
        <v>47</v>
      </c>
      <c r="E238" t="s">
        <v>39</v>
      </c>
      <c r="F238" t="s">
        <v>40</v>
      </c>
      <c r="G238" t="s">
        <v>38</v>
      </c>
      <c r="I238" t="s">
        <v>287</v>
      </c>
      <c r="J238" t="s">
        <v>68</v>
      </c>
      <c r="K238" t="s">
        <v>61</v>
      </c>
      <c r="L238" t="s">
        <v>44</v>
      </c>
      <c r="W238" t="s">
        <v>52</v>
      </c>
      <c r="X238">
        <v>2</v>
      </c>
      <c r="Y238" t="s">
        <v>45</v>
      </c>
      <c r="Z238">
        <v>1</v>
      </c>
      <c r="AA238" t="s">
        <v>46</v>
      </c>
      <c r="AB238">
        <v>1</v>
      </c>
      <c r="AC238">
        <v>3</v>
      </c>
    </row>
    <row r="239" spans="1:29">
      <c r="A239" s="5" t="s">
        <v>462</v>
      </c>
      <c r="B239">
        <v>17</v>
      </c>
      <c r="C239">
        <v>18</v>
      </c>
      <c r="D239" t="s">
        <v>47</v>
      </c>
      <c r="E239" t="s">
        <v>39</v>
      </c>
      <c r="F239" t="s">
        <v>40</v>
      </c>
      <c r="G239" t="s">
        <v>38</v>
      </c>
      <c r="I239" t="s">
        <v>287</v>
      </c>
      <c r="J239" t="s">
        <v>68</v>
      </c>
      <c r="K239" t="s">
        <v>61</v>
      </c>
      <c r="L239" t="s">
        <v>44</v>
      </c>
      <c r="W239" t="s">
        <v>52</v>
      </c>
      <c r="X239">
        <v>2</v>
      </c>
      <c r="Y239" t="s">
        <v>45</v>
      </c>
      <c r="Z239">
        <v>1</v>
      </c>
      <c r="AA239" t="s">
        <v>46</v>
      </c>
      <c r="AB239">
        <v>1</v>
      </c>
      <c r="AC239">
        <v>3</v>
      </c>
    </row>
    <row r="240" spans="1:29">
      <c r="A240" s="5" t="s">
        <v>462</v>
      </c>
      <c r="B240">
        <v>18</v>
      </c>
      <c r="C240">
        <v>19</v>
      </c>
      <c r="D240" t="s">
        <v>47</v>
      </c>
      <c r="E240" t="s">
        <v>39</v>
      </c>
      <c r="F240" t="s">
        <v>41</v>
      </c>
      <c r="G240" t="s">
        <v>38</v>
      </c>
      <c r="I240" t="s">
        <v>288</v>
      </c>
      <c r="J240" t="s">
        <v>15</v>
      </c>
      <c r="K240" t="s">
        <v>61</v>
      </c>
      <c r="L240" t="s">
        <v>44</v>
      </c>
      <c r="W240" t="s">
        <v>52</v>
      </c>
      <c r="X240">
        <v>2</v>
      </c>
      <c r="Y240" t="s">
        <v>45</v>
      </c>
      <c r="Z240">
        <v>1</v>
      </c>
      <c r="AC240">
        <v>1</v>
      </c>
    </row>
    <row r="241" spans="1:29">
      <c r="A241" s="5" t="s">
        <v>462</v>
      </c>
      <c r="B241">
        <v>19</v>
      </c>
      <c r="C241">
        <v>20</v>
      </c>
      <c r="D241" t="s">
        <v>47</v>
      </c>
      <c r="E241" t="s">
        <v>39</v>
      </c>
      <c r="F241" t="s">
        <v>41</v>
      </c>
      <c r="G241" t="s">
        <v>38</v>
      </c>
      <c r="I241" t="s">
        <v>288</v>
      </c>
      <c r="J241" t="s">
        <v>15</v>
      </c>
      <c r="K241" t="s">
        <v>61</v>
      </c>
      <c r="L241" t="s">
        <v>44</v>
      </c>
      <c r="W241" t="s">
        <v>52</v>
      </c>
      <c r="X241">
        <v>2</v>
      </c>
      <c r="Y241" t="s">
        <v>45</v>
      </c>
      <c r="Z241">
        <v>1</v>
      </c>
      <c r="AC241">
        <v>1</v>
      </c>
    </row>
    <row r="242" spans="1:29">
      <c r="A242" s="5" t="s">
        <v>462</v>
      </c>
      <c r="B242">
        <v>20</v>
      </c>
      <c r="C242">
        <v>21</v>
      </c>
      <c r="D242" t="s">
        <v>47</v>
      </c>
      <c r="E242" t="s">
        <v>42</v>
      </c>
      <c r="F242" t="s">
        <v>39</v>
      </c>
      <c r="G242" t="s">
        <v>38</v>
      </c>
      <c r="I242" t="s">
        <v>182</v>
      </c>
      <c r="J242" t="s">
        <v>114</v>
      </c>
      <c r="K242" t="s">
        <v>61</v>
      </c>
      <c r="L242" t="s">
        <v>48</v>
      </c>
      <c r="W242" t="s">
        <v>51</v>
      </c>
      <c r="X242">
        <v>3</v>
      </c>
      <c r="Y242" t="s">
        <v>65</v>
      </c>
      <c r="Z242">
        <v>1</v>
      </c>
      <c r="AA242" t="s">
        <v>451</v>
      </c>
      <c r="AB242">
        <v>1</v>
      </c>
      <c r="AC242">
        <v>1</v>
      </c>
    </row>
    <row r="243" spans="1:29">
      <c r="A243" s="5" t="s">
        <v>462</v>
      </c>
      <c r="B243">
        <v>21</v>
      </c>
      <c r="C243">
        <v>22</v>
      </c>
      <c r="D243" t="s">
        <v>47</v>
      </c>
      <c r="E243" t="s">
        <v>39</v>
      </c>
      <c r="G243" t="s">
        <v>38</v>
      </c>
      <c r="I243" t="s">
        <v>183</v>
      </c>
      <c r="J243" t="s">
        <v>163</v>
      </c>
      <c r="K243" t="s">
        <v>61</v>
      </c>
      <c r="L243" t="s">
        <v>48</v>
      </c>
      <c r="W243" t="s">
        <v>51</v>
      </c>
      <c r="X243">
        <v>3</v>
      </c>
      <c r="Y243" t="s">
        <v>65</v>
      </c>
      <c r="Z243">
        <v>1</v>
      </c>
      <c r="AA243" t="s">
        <v>451</v>
      </c>
      <c r="AB243">
        <v>1</v>
      </c>
      <c r="AC243">
        <v>2</v>
      </c>
    </row>
    <row r="244" spans="1:29">
      <c r="A244" s="5" t="s">
        <v>462</v>
      </c>
      <c r="B244">
        <v>22</v>
      </c>
      <c r="C244">
        <v>23</v>
      </c>
      <c r="D244" t="s">
        <v>47</v>
      </c>
      <c r="E244" t="s">
        <v>39</v>
      </c>
      <c r="G244" t="s">
        <v>38</v>
      </c>
      <c r="I244" t="s">
        <v>184</v>
      </c>
      <c r="J244" t="s">
        <v>114</v>
      </c>
      <c r="K244" t="s">
        <v>61</v>
      </c>
      <c r="L244" t="s">
        <v>48</v>
      </c>
      <c r="M244" t="s">
        <v>63</v>
      </c>
      <c r="N244" t="s">
        <v>48</v>
      </c>
      <c r="W244" t="s">
        <v>51</v>
      </c>
      <c r="X244">
        <v>3</v>
      </c>
      <c r="Y244" t="s">
        <v>52</v>
      </c>
      <c r="Z244">
        <v>1</v>
      </c>
      <c r="AA244" t="s">
        <v>45</v>
      </c>
      <c r="AB244">
        <v>1</v>
      </c>
      <c r="AC244">
        <v>1</v>
      </c>
    </row>
    <row r="245" spans="1:29">
      <c r="A245" s="5" t="s">
        <v>462</v>
      </c>
      <c r="B245">
        <v>23</v>
      </c>
      <c r="C245">
        <v>24</v>
      </c>
      <c r="D245" t="s">
        <v>47</v>
      </c>
      <c r="E245" t="s">
        <v>39</v>
      </c>
      <c r="F245" t="s">
        <v>42</v>
      </c>
      <c r="G245" t="s">
        <v>38</v>
      </c>
      <c r="I245" t="s">
        <v>184</v>
      </c>
      <c r="J245" t="s">
        <v>114</v>
      </c>
      <c r="K245" t="s">
        <v>61</v>
      </c>
      <c r="L245" t="s">
        <v>48</v>
      </c>
      <c r="M245" t="s">
        <v>63</v>
      </c>
      <c r="N245" t="s">
        <v>48</v>
      </c>
      <c r="W245" t="s">
        <v>51</v>
      </c>
      <c r="X245">
        <v>3</v>
      </c>
      <c r="Y245" t="s">
        <v>52</v>
      </c>
      <c r="Z245">
        <v>1</v>
      </c>
      <c r="AA245" t="s">
        <v>45</v>
      </c>
      <c r="AB245">
        <v>1</v>
      </c>
      <c r="AC245">
        <v>1</v>
      </c>
    </row>
    <row r="246" spans="1:29">
      <c r="A246" s="5" t="s">
        <v>462</v>
      </c>
      <c r="B246">
        <v>24</v>
      </c>
      <c r="C246">
        <v>25</v>
      </c>
      <c r="D246" t="s">
        <v>47</v>
      </c>
      <c r="E246" t="s">
        <v>39</v>
      </c>
      <c r="F246" t="s">
        <v>42</v>
      </c>
      <c r="G246" t="s">
        <v>38</v>
      </c>
      <c r="I246" t="s">
        <v>184</v>
      </c>
      <c r="J246" t="s">
        <v>114</v>
      </c>
      <c r="K246" t="s">
        <v>63</v>
      </c>
      <c r="L246" t="s">
        <v>48</v>
      </c>
      <c r="M246" t="s">
        <v>61</v>
      </c>
      <c r="N246" t="s">
        <v>48</v>
      </c>
      <c r="W246" t="s">
        <v>51</v>
      </c>
      <c r="X246">
        <v>3</v>
      </c>
      <c r="Y246" t="s">
        <v>52</v>
      </c>
      <c r="Z246">
        <v>1</v>
      </c>
      <c r="AA246" t="s">
        <v>45</v>
      </c>
      <c r="AB246">
        <v>1</v>
      </c>
      <c r="AC246">
        <v>1</v>
      </c>
    </row>
    <row r="247" spans="1:29">
      <c r="A247" s="5" t="s">
        <v>462</v>
      </c>
      <c r="B247">
        <v>25</v>
      </c>
      <c r="C247">
        <v>26</v>
      </c>
      <c r="D247" t="s">
        <v>47</v>
      </c>
      <c r="E247" t="s">
        <v>39</v>
      </c>
      <c r="F247" t="s">
        <v>42</v>
      </c>
      <c r="G247" t="s">
        <v>38</v>
      </c>
      <c r="I247" t="s">
        <v>184</v>
      </c>
      <c r="J247" t="s">
        <v>114</v>
      </c>
      <c r="K247" t="s">
        <v>63</v>
      </c>
      <c r="L247" t="s">
        <v>48</v>
      </c>
      <c r="M247" t="s">
        <v>61</v>
      </c>
      <c r="N247" t="s">
        <v>48</v>
      </c>
      <c r="W247" t="s">
        <v>51</v>
      </c>
      <c r="X247">
        <v>3</v>
      </c>
      <c r="Y247" t="s">
        <v>52</v>
      </c>
      <c r="Z247">
        <v>1</v>
      </c>
      <c r="AA247" t="s">
        <v>45</v>
      </c>
      <c r="AB247">
        <v>1</v>
      </c>
      <c r="AC247">
        <v>1</v>
      </c>
    </row>
    <row r="248" spans="1:29">
      <c r="A248" s="5" t="s">
        <v>462</v>
      </c>
      <c r="B248">
        <v>26</v>
      </c>
      <c r="C248">
        <v>27</v>
      </c>
      <c r="D248" t="s">
        <v>47</v>
      </c>
      <c r="E248" t="s">
        <v>39</v>
      </c>
      <c r="F248" t="s">
        <v>40</v>
      </c>
      <c r="G248" t="s">
        <v>38</v>
      </c>
      <c r="I248" t="s">
        <v>185</v>
      </c>
      <c r="J248" t="s">
        <v>68</v>
      </c>
      <c r="K248" t="s">
        <v>63</v>
      </c>
      <c r="L248" t="s">
        <v>48</v>
      </c>
      <c r="M248" t="s">
        <v>61</v>
      </c>
      <c r="N248" t="s">
        <v>44</v>
      </c>
      <c r="W248" t="s">
        <v>51</v>
      </c>
      <c r="X248">
        <v>2</v>
      </c>
      <c r="Y248" t="s">
        <v>52</v>
      </c>
      <c r="Z248">
        <v>2</v>
      </c>
      <c r="AA248" t="s">
        <v>46</v>
      </c>
      <c r="AB248">
        <v>2</v>
      </c>
      <c r="AC248">
        <v>3</v>
      </c>
    </row>
    <row r="249" spans="1:29">
      <c r="A249" s="5" t="s">
        <v>462</v>
      </c>
      <c r="B249">
        <v>27</v>
      </c>
      <c r="C249">
        <v>28</v>
      </c>
      <c r="D249" t="s">
        <v>47</v>
      </c>
      <c r="E249" t="s">
        <v>39</v>
      </c>
      <c r="F249" t="s">
        <v>40</v>
      </c>
      <c r="G249" t="s">
        <v>38</v>
      </c>
      <c r="I249" t="s">
        <v>185</v>
      </c>
      <c r="J249" t="s">
        <v>68</v>
      </c>
      <c r="K249" t="s">
        <v>63</v>
      </c>
      <c r="L249" t="s">
        <v>48</v>
      </c>
      <c r="M249" t="s">
        <v>61</v>
      </c>
      <c r="N249" t="s">
        <v>44</v>
      </c>
      <c r="W249" t="s">
        <v>51</v>
      </c>
      <c r="X249">
        <v>2</v>
      </c>
      <c r="Y249" t="s">
        <v>52</v>
      </c>
      <c r="Z249">
        <v>2</v>
      </c>
      <c r="AA249" t="s">
        <v>46</v>
      </c>
      <c r="AB249">
        <v>2</v>
      </c>
      <c r="AC249">
        <v>3</v>
      </c>
    </row>
    <row r="250" spans="1:29">
      <c r="A250" s="5" t="s">
        <v>462</v>
      </c>
      <c r="B250">
        <v>28</v>
      </c>
      <c r="C250">
        <v>29</v>
      </c>
      <c r="D250" t="s">
        <v>38</v>
      </c>
      <c r="E250" t="s">
        <v>39</v>
      </c>
      <c r="F250" t="s">
        <v>40</v>
      </c>
      <c r="G250" t="s">
        <v>38</v>
      </c>
      <c r="I250" t="s">
        <v>185</v>
      </c>
      <c r="J250" t="s">
        <v>68</v>
      </c>
      <c r="K250" t="s">
        <v>63</v>
      </c>
      <c r="L250" t="s">
        <v>48</v>
      </c>
      <c r="M250" t="s">
        <v>61</v>
      </c>
      <c r="N250" t="s">
        <v>44</v>
      </c>
      <c r="W250" t="s">
        <v>51</v>
      </c>
      <c r="X250">
        <v>2</v>
      </c>
      <c r="Y250" t="s">
        <v>52</v>
      </c>
      <c r="Z250">
        <v>2</v>
      </c>
      <c r="AA250" t="s">
        <v>46</v>
      </c>
      <c r="AB250">
        <v>2</v>
      </c>
      <c r="AC250">
        <v>3</v>
      </c>
    </row>
    <row r="251" spans="1:29">
      <c r="A251" s="5" t="s">
        <v>462</v>
      </c>
      <c r="B251">
        <v>29</v>
      </c>
      <c r="C251">
        <v>30</v>
      </c>
      <c r="D251" t="s">
        <v>38</v>
      </c>
      <c r="E251" t="s">
        <v>39</v>
      </c>
      <c r="F251" t="s">
        <v>40</v>
      </c>
      <c r="G251" t="s">
        <v>38</v>
      </c>
      <c r="I251" t="s">
        <v>185</v>
      </c>
      <c r="J251" t="s">
        <v>68</v>
      </c>
      <c r="K251" t="s">
        <v>63</v>
      </c>
      <c r="L251" t="s">
        <v>48</v>
      </c>
      <c r="M251" t="s">
        <v>61</v>
      </c>
      <c r="N251" t="s">
        <v>44</v>
      </c>
      <c r="W251" t="s">
        <v>51</v>
      </c>
      <c r="X251">
        <v>2</v>
      </c>
      <c r="Y251" t="s">
        <v>52</v>
      </c>
      <c r="Z251">
        <v>2</v>
      </c>
      <c r="AA251" t="s">
        <v>46</v>
      </c>
      <c r="AB251">
        <v>2</v>
      </c>
      <c r="AC251">
        <v>3</v>
      </c>
    </row>
    <row r="252" spans="1:29">
      <c r="A252" s="5" t="s">
        <v>462</v>
      </c>
      <c r="B252">
        <v>30</v>
      </c>
      <c r="C252">
        <v>31</v>
      </c>
      <c r="D252" t="s">
        <v>38</v>
      </c>
      <c r="E252" t="s">
        <v>39</v>
      </c>
      <c r="F252" t="s">
        <v>40</v>
      </c>
      <c r="G252" t="s">
        <v>38</v>
      </c>
      <c r="I252" t="s">
        <v>185</v>
      </c>
      <c r="J252" t="s">
        <v>68</v>
      </c>
      <c r="K252" t="s">
        <v>61</v>
      </c>
      <c r="L252" t="s">
        <v>44</v>
      </c>
      <c r="M252" t="s">
        <v>63</v>
      </c>
      <c r="N252" t="s">
        <v>44</v>
      </c>
      <c r="W252" t="s">
        <v>51</v>
      </c>
      <c r="X252">
        <v>2</v>
      </c>
      <c r="Y252" t="s">
        <v>52</v>
      </c>
      <c r="Z252">
        <v>2</v>
      </c>
      <c r="AA252" t="s">
        <v>46</v>
      </c>
      <c r="AB252">
        <v>2</v>
      </c>
      <c r="AC252">
        <v>3</v>
      </c>
    </row>
    <row r="253" spans="1:29">
      <c r="A253" s="5" t="s">
        <v>462</v>
      </c>
      <c r="B253">
        <v>31</v>
      </c>
      <c r="C253">
        <v>32</v>
      </c>
      <c r="D253" t="s">
        <v>38</v>
      </c>
      <c r="E253" t="s">
        <v>39</v>
      </c>
      <c r="F253" t="s">
        <v>42</v>
      </c>
      <c r="G253" t="s">
        <v>38</v>
      </c>
      <c r="I253" t="s">
        <v>186</v>
      </c>
      <c r="J253" t="s">
        <v>114</v>
      </c>
      <c r="K253" t="s">
        <v>63</v>
      </c>
      <c r="L253" t="s">
        <v>44</v>
      </c>
      <c r="M253" t="s">
        <v>61</v>
      </c>
      <c r="N253" t="s">
        <v>44</v>
      </c>
      <c r="W253" t="s">
        <v>51</v>
      </c>
      <c r="X253">
        <v>3</v>
      </c>
      <c r="Y253" t="s">
        <v>52</v>
      </c>
      <c r="Z253">
        <v>1</v>
      </c>
      <c r="AA253" t="s">
        <v>45</v>
      </c>
      <c r="AB253">
        <v>1</v>
      </c>
      <c r="AC253">
        <v>1</v>
      </c>
    </row>
    <row r="254" spans="1:29">
      <c r="A254" s="5" t="s">
        <v>462</v>
      </c>
      <c r="B254">
        <v>32</v>
      </c>
      <c r="C254">
        <v>33</v>
      </c>
      <c r="D254" t="s">
        <v>38</v>
      </c>
      <c r="E254" t="s">
        <v>39</v>
      </c>
      <c r="F254" t="s">
        <v>40</v>
      </c>
      <c r="G254" t="s">
        <v>38</v>
      </c>
      <c r="I254" t="s">
        <v>289</v>
      </c>
      <c r="J254" t="s">
        <v>68</v>
      </c>
      <c r="K254" t="s">
        <v>61</v>
      </c>
      <c r="L254" t="s">
        <v>44</v>
      </c>
      <c r="M254" t="s">
        <v>63</v>
      </c>
      <c r="N254" t="s">
        <v>44</v>
      </c>
      <c r="W254" t="s">
        <v>51</v>
      </c>
      <c r="X254">
        <v>2</v>
      </c>
      <c r="Y254" t="s">
        <v>52</v>
      </c>
      <c r="Z254">
        <v>2</v>
      </c>
      <c r="AA254" t="s">
        <v>46</v>
      </c>
      <c r="AB254">
        <v>2</v>
      </c>
      <c r="AC254">
        <v>3</v>
      </c>
    </row>
    <row r="255" spans="1:29">
      <c r="A255" s="5" t="s">
        <v>462</v>
      </c>
      <c r="B255">
        <v>33</v>
      </c>
      <c r="C255">
        <v>34</v>
      </c>
      <c r="D255" t="s">
        <v>38</v>
      </c>
      <c r="E255" t="s">
        <v>39</v>
      </c>
      <c r="F255" t="s">
        <v>40</v>
      </c>
      <c r="G255" t="s">
        <v>38</v>
      </c>
      <c r="I255" t="s">
        <v>289</v>
      </c>
      <c r="J255" t="s">
        <v>68</v>
      </c>
      <c r="K255" t="s">
        <v>61</v>
      </c>
      <c r="L255" t="s">
        <v>44</v>
      </c>
      <c r="M255" t="s">
        <v>63</v>
      </c>
      <c r="N255" t="s">
        <v>44</v>
      </c>
      <c r="W255" t="s">
        <v>51</v>
      </c>
      <c r="X255">
        <v>2</v>
      </c>
      <c r="Y255" t="s">
        <v>52</v>
      </c>
      <c r="Z255">
        <v>2</v>
      </c>
      <c r="AA255" t="s">
        <v>46</v>
      </c>
      <c r="AB255">
        <v>2</v>
      </c>
      <c r="AC255">
        <v>3</v>
      </c>
    </row>
    <row r="256" spans="1:29">
      <c r="A256" s="5" t="s">
        <v>462</v>
      </c>
      <c r="B256">
        <v>34</v>
      </c>
      <c r="C256">
        <v>35</v>
      </c>
      <c r="D256" t="s">
        <v>38</v>
      </c>
      <c r="E256" t="s">
        <v>39</v>
      </c>
      <c r="F256" t="s">
        <v>40</v>
      </c>
      <c r="G256" t="s">
        <v>38</v>
      </c>
      <c r="I256" t="s">
        <v>290</v>
      </c>
      <c r="J256" t="s">
        <v>68</v>
      </c>
      <c r="K256" t="s">
        <v>61</v>
      </c>
      <c r="L256" t="s">
        <v>44</v>
      </c>
      <c r="M256" t="s">
        <v>63</v>
      </c>
      <c r="N256" t="s">
        <v>48</v>
      </c>
      <c r="W256" t="s">
        <v>51</v>
      </c>
      <c r="X256">
        <v>2</v>
      </c>
      <c r="Y256" t="s">
        <v>52</v>
      </c>
      <c r="Z256">
        <v>2</v>
      </c>
      <c r="AA256" t="s">
        <v>46</v>
      </c>
      <c r="AB256">
        <v>2</v>
      </c>
      <c r="AC256">
        <v>3</v>
      </c>
    </row>
    <row r="257" spans="1:29">
      <c r="A257" s="5" t="s">
        <v>462</v>
      </c>
      <c r="B257">
        <v>35</v>
      </c>
      <c r="C257">
        <v>36</v>
      </c>
      <c r="D257" t="s">
        <v>38</v>
      </c>
      <c r="E257" t="s">
        <v>39</v>
      </c>
      <c r="F257" t="s">
        <v>40</v>
      </c>
      <c r="G257" t="s">
        <v>38</v>
      </c>
      <c r="I257" t="s">
        <v>291</v>
      </c>
      <c r="J257" t="s">
        <v>68</v>
      </c>
      <c r="K257" t="s">
        <v>61</v>
      </c>
      <c r="L257" t="s">
        <v>44</v>
      </c>
      <c r="M257" t="s">
        <v>63</v>
      </c>
      <c r="N257" t="s">
        <v>48</v>
      </c>
      <c r="U257" t="s">
        <v>74</v>
      </c>
      <c r="V257">
        <v>10</v>
      </c>
      <c r="W257" t="s">
        <v>51</v>
      </c>
      <c r="X257">
        <v>2</v>
      </c>
      <c r="Y257" t="s">
        <v>52</v>
      </c>
      <c r="Z257">
        <v>2</v>
      </c>
      <c r="AA257" t="s">
        <v>46</v>
      </c>
      <c r="AB257">
        <v>2</v>
      </c>
      <c r="AC257">
        <v>3</v>
      </c>
    </row>
    <row r="258" spans="1:29">
      <c r="A258" s="5" t="s">
        <v>462</v>
      </c>
      <c r="B258">
        <v>36</v>
      </c>
      <c r="C258">
        <v>37</v>
      </c>
      <c r="D258" t="s">
        <v>38</v>
      </c>
      <c r="E258" t="s">
        <v>39</v>
      </c>
      <c r="F258" t="s">
        <v>42</v>
      </c>
      <c r="G258" t="s">
        <v>38</v>
      </c>
      <c r="I258" t="s">
        <v>444</v>
      </c>
      <c r="J258" t="s">
        <v>114</v>
      </c>
      <c r="K258" t="s">
        <v>63</v>
      </c>
      <c r="L258" t="s">
        <v>48</v>
      </c>
      <c r="M258" t="s">
        <v>61</v>
      </c>
      <c r="N258" t="s">
        <v>44</v>
      </c>
      <c r="W258" t="s">
        <v>51</v>
      </c>
      <c r="X258">
        <v>3</v>
      </c>
      <c r="Y258" t="s">
        <v>52</v>
      </c>
      <c r="Z258">
        <v>1</v>
      </c>
      <c r="AA258" t="s">
        <v>45</v>
      </c>
      <c r="AB258">
        <v>1</v>
      </c>
      <c r="AC258">
        <v>1</v>
      </c>
    </row>
    <row r="259" spans="1:29">
      <c r="A259" s="5" t="s">
        <v>462</v>
      </c>
      <c r="B259">
        <v>37</v>
      </c>
      <c r="C259">
        <v>38</v>
      </c>
      <c r="D259" t="s">
        <v>38</v>
      </c>
      <c r="E259" t="s">
        <v>39</v>
      </c>
      <c r="F259" t="s">
        <v>42</v>
      </c>
      <c r="G259" t="s">
        <v>38</v>
      </c>
      <c r="I259" t="s">
        <v>444</v>
      </c>
      <c r="J259" t="s">
        <v>114</v>
      </c>
      <c r="K259" t="s">
        <v>63</v>
      </c>
      <c r="L259" t="s">
        <v>48</v>
      </c>
      <c r="M259" t="s">
        <v>61</v>
      </c>
      <c r="N259" t="s">
        <v>44</v>
      </c>
      <c r="W259" t="s">
        <v>51</v>
      </c>
      <c r="X259">
        <v>3</v>
      </c>
      <c r="Y259" t="s">
        <v>52</v>
      </c>
      <c r="Z259">
        <v>1</v>
      </c>
      <c r="AA259" t="s">
        <v>45</v>
      </c>
      <c r="AB259">
        <v>1</v>
      </c>
      <c r="AC259">
        <v>1</v>
      </c>
    </row>
    <row r="260" spans="1:29">
      <c r="A260" s="5" t="s">
        <v>462</v>
      </c>
      <c r="B260">
        <v>38</v>
      </c>
      <c r="C260">
        <v>39</v>
      </c>
      <c r="D260" t="s">
        <v>38</v>
      </c>
      <c r="E260" t="s">
        <v>39</v>
      </c>
      <c r="F260" t="s">
        <v>40</v>
      </c>
      <c r="G260" t="s">
        <v>38</v>
      </c>
      <c r="I260" t="s">
        <v>290</v>
      </c>
      <c r="J260" t="s">
        <v>68</v>
      </c>
      <c r="K260" t="s">
        <v>61</v>
      </c>
      <c r="L260" t="s">
        <v>44</v>
      </c>
      <c r="M260" t="s">
        <v>63</v>
      </c>
      <c r="N260" t="s">
        <v>48</v>
      </c>
      <c r="W260" t="s">
        <v>51</v>
      </c>
      <c r="X260">
        <v>2</v>
      </c>
      <c r="Y260" t="s">
        <v>52</v>
      </c>
      <c r="Z260">
        <v>2</v>
      </c>
      <c r="AA260" t="s">
        <v>46</v>
      </c>
      <c r="AB260">
        <v>1</v>
      </c>
      <c r="AC260">
        <v>3</v>
      </c>
    </row>
    <row r="261" spans="1:29">
      <c r="A261" s="5" t="s">
        <v>462</v>
      </c>
      <c r="B261">
        <v>39</v>
      </c>
      <c r="C261">
        <v>40</v>
      </c>
      <c r="D261" t="s">
        <v>38</v>
      </c>
      <c r="E261" t="s">
        <v>39</v>
      </c>
      <c r="F261" t="s">
        <v>40</v>
      </c>
      <c r="G261" t="s">
        <v>38</v>
      </c>
      <c r="I261" t="s">
        <v>290</v>
      </c>
      <c r="J261" t="s">
        <v>68</v>
      </c>
      <c r="K261" t="s">
        <v>61</v>
      </c>
      <c r="L261" t="s">
        <v>44</v>
      </c>
      <c r="M261" t="s">
        <v>63</v>
      </c>
      <c r="N261" t="s">
        <v>48</v>
      </c>
      <c r="W261" t="s">
        <v>51</v>
      </c>
      <c r="X261">
        <v>2</v>
      </c>
      <c r="Y261" t="s">
        <v>52</v>
      </c>
      <c r="Z261">
        <v>2</v>
      </c>
      <c r="AA261" t="s">
        <v>46</v>
      </c>
      <c r="AB261">
        <v>1</v>
      </c>
      <c r="AC261">
        <v>3</v>
      </c>
    </row>
    <row r="262" spans="1:29">
      <c r="A262" s="5" t="s">
        <v>462</v>
      </c>
      <c r="B262">
        <v>40</v>
      </c>
      <c r="C262">
        <v>41</v>
      </c>
      <c r="D262" t="s">
        <v>38</v>
      </c>
      <c r="E262" t="s">
        <v>39</v>
      </c>
      <c r="F262" t="s">
        <v>40</v>
      </c>
      <c r="G262" t="s">
        <v>38</v>
      </c>
      <c r="I262" t="s">
        <v>292</v>
      </c>
      <c r="J262" t="s">
        <v>68</v>
      </c>
      <c r="K262" t="s">
        <v>61</v>
      </c>
      <c r="L262" t="s">
        <v>44</v>
      </c>
      <c r="M262" t="s">
        <v>63</v>
      </c>
      <c r="N262" t="s">
        <v>48</v>
      </c>
      <c r="W262" t="s">
        <v>51</v>
      </c>
      <c r="X262">
        <v>2</v>
      </c>
      <c r="Y262" t="s">
        <v>52</v>
      </c>
      <c r="Z262">
        <v>2</v>
      </c>
      <c r="AA262" t="s">
        <v>46</v>
      </c>
      <c r="AB262">
        <v>2</v>
      </c>
      <c r="AC262">
        <v>3</v>
      </c>
    </row>
    <row r="263" spans="1:29">
      <c r="A263" s="5" t="s">
        <v>462</v>
      </c>
      <c r="B263">
        <v>41</v>
      </c>
      <c r="C263">
        <v>42</v>
      </c>
      <c r="D263" t="s">
        <v>38</v>
      </c>
      <c r="E263" t="s">
        <v>39</v>
      </c>
      <c r="F263" t="s">
        <v>40</v>
      </c>
      <c r="G263" t="s">
        <v>38</v>
      </c>
      <c r="I263" t="s">
        <v>293</v>
      </c>
      <c r="K263" t="s">
        <v>61</v>
      </c>
      <c r="L263" t="s">
        <v>44</v>
      </c>
      <c r="M263" t="s">
        <v>63</v>
      </c>
      <c r="N263" t="s">
        <v>48</v>
      </c>
      <c r="W263" t="s">
        <v>51</v>
      </c>
      <c r="X263">
        <v>2</v>
      </c>
      <c r="Y263" t="s">
        <v>52</v>
      </c>
      <c r="Z263">
        <v>2</v>
      </c>
      <c r="AA263" t="s">
        <v>46</v>
      </c>
      <c r="AB263">
        <v>2</v>
      </c>
      <c r="AC263">
        <v>1</v>
      </c>
    </row>
    <row r="264" spans="1:29">
      <c r="A264" s="5" t="s">
        <v>462</v>
      </c>
      <c r="B264">
        <v>42</v>
      </c>
      <c r="C264">
        <v>43</v>
      </c>
      <c r="D264" t="s">
        <v>38</v>
      </c>
      <c r="E264" t="s">
        <v>39</v>
      </c>
      <c r="F264" t="s">
        <v>40</v>
      </c>
      <c r="G264" t="s">
        <v>38</v>
      </c>
      <c r="I264" t="s">
        <v>187</v>
      </c>
      <c r="K264" t="s">
        <v>61</v>
      </c>
      <c r="L264" t="s">
        <v>44</v>
      </c>
      <c r="M264" t="s">
        <v>63</v>
      </c>
      <c r="N264" t="s">
        <v>48</v>
      </c>
      <c r="U264" t="s">
        <v>74</v>
      </c>
      <c r="V264">
        <v>20</v>
      </c>
      <c r="W264" t="s">
        <v>51</v>
      </c>
      <c r="X264">
        <v>2</v>
      </c>
      <c r="Y264" t="s">
        <v>52</v>
      </c>
      <c r="Z264">
        <v>2</v>
      </c>
      <c r="AA264" t="s">
        <v>46</v>
      </c>
      <c r="AB264">
        <v>2</v>
      </c>
      <c r="AC264">
        <v>1</v>
      </c>
    </row>
    <row r="265" spans="1:29">
      <c r="A265" s="5" t="s">
        <v>462</v>
      </c>
      <c r="B265">
        <v>43</v>
      </c>
      <c r="C265">
        <v>44</v>
      </c>
      <c r="D265" t="s">
        <v>38</v>
      </c>
      <c r="E265" t="s">
        <v>39</v>
      </c>
      <c r="F265" t="s">
        <v>40</v>
      </c>
      <c r="G265" t="s">
        <v>38</v>
      </c>
      <c r="I265" t="s">
        <v>294</v>
      </c>
      <c r="J265" t="s">
        <v>68</v>
      </c>
      <c r="K265" t="s">
        <v>61</v>
      </c>
      <c r="L265" t="s">
        <v>44</v>
      </c>
      <c r="M265" t="s">
        <v>63</v>
      </c>
      <c r="N265" t="s">
        <v>48</v>
      </c>
      <c r="W265" t="s">
        <v>51</v>
      </c>
      <c r="X265">
        <v>2</v>
      </c>
      <c r="Y265" t="s">
        <v>52</v>
      </c>
      <c r="Z265">
        <v>2</v>
      </c>
      <c r="AA265" t="s">
        <v>46</v>
      </c>
      <c r="AB265">
        <v>2</v>
      </c>
      <c r="AC265">
        <v>3</v>
      </c>
    </row>
    <row r="266" spans="1:29">
      <c r="A266" s="5" t="s">
        <v>462</v>
      </c>
      <c r="B266">
        <v>44</v>
      </c>
      <c r="C266">
        <v>45</v>
      </c>
      <c r="D266" t="s">
        <v>38</v>
      </c>
      <c r="E266" t="s">
        <v>39</v>
      </c>
      <c r="F266" t="s">
        <v>42</v>
      </c>
      <c r="G266" t="s">
        <v>38</v>
      </c>
      <c r="I266" t="s">
        <v>189</v>
      </c>
      <c r="K266" t="s">
        <v>63</v>
      </c>
      <c r="L266" t="s">
        <v>44</v>
      </c>
      <c r="M266" t="s">
        <v>61</v>
      </c>
      <c r="N266" t="s">
        <v>44</v>
      </c>
      <c r="W266" t="s">
        <v>51</v>
      </c>
      <c r="X266">
        <v>3</v>
      </c>
      <c r="Y266" t="s">
        <v>52</v>
      </c>
      <c r="Z266">
        <v>1</v>
      </c>
      <c r="AA266" t="s">
        <v>46</v>
      </c>
      <c r="AB266">
        <v>1</v>
      </c>
      <c r="AC266">
        <v>1</v>
      </c>
    </row>
    <row r="267" spans="1:29">
      <c r="A267" s="5" t="s">
        <v>462</v>
      </c>
      <c r="B267">
        <v>45</v>
      </c>
      <c r="C267">
        <v>46</v>
      </c>
      <c r="D267" t="s">
        <v>38</v>
      </c>
      <c r="E267" t="s">
        <v>39</v>
      </c>
      <c r="F267" t="s">
        <v>40</v>
      </c>
      <c r="G267" t="s">
        <v>38</v>
      </c>
      <c r="I267" t="s">
        <v>295</v>
      </c>
      <c r="J267" t="s">
        <v>114</v>
      </c>
      <c r="K267" t="s">
        <v>61</v>
      </c>
      <c r="L267" t="s">
        <v>48</v>
      </c>
      <c r="M267" t="s">
        <v>63</v>
      </c>
      <c r="N267" t="s">
        <v>48</v>
      </c>
      <c r="W267" t="s">
        <v>51</v>
      </c>
      <c r="X267">
        <v>2</v>
      </c>
      <c r="Y267" t="s">
        <v>52</v>
      </c>
      <c r="Z267">
        <v>2</v>
      </c>
      <c r="AA267" t="s">
        <v>46</v>
      </c>
      <c r="AB267">
        <v>2</v>
      </c>
      <c r="AC267">
        <v>1</v>
      </c>
    </row>
    <row r="268" spans="1:29">
      <c r="A268" s="5" t="s">
        <v>462</v>
      </c>
      <c r="B268">
        <v>46</v>
      </c>
      <c r="C268">
        <v>47</v>
      </c>
      <c r="D268" t="s">
        <v>38</v>
      </c>
      <c r="E268" t="s">
        <v>39</v>
      </c>
      <c r="F268" t="s">
        <v>40</v>
      </c>
      <c r="G268" t="s">
        <v>38</v>
      </c>
      <c r="I268" t="s">
        <v>296</v>
      </c>
      <c r="J268" t="s">
        <v>59</v>
      </c>
      <c r="K268" t="s">
        <v>61</v>
      </c>
      <c r="L268" t="s">
        <v>44</v>
      </c>
      <c r="M268" t="s">
        <v>63</v>
      </c>
      <c r="N268" t="s">
        <v>48</v>
      </c>
      <c r="W268" t="s">
        <v>51</v>
      </c>
      <c r="X268">
        <v>2</v>
      </c>
      <c r="Y268" t="s">
        <v>52</v>
      </c>
      <c r="Z268">
        <v>2</v>
      </c>
      <c r="AA268" t="s">
        <v>46</v>
      </c>
      <c r="AB268">
        <v>2</v>
      </c>
      <c r="AC268">
        <v>2</v>
      </c>
    </row>
    <row r="269" spans="1:29">
      <c r="A269" s="5" t="s">
        <v>462</v>
      </c>
      <c r="B269">
        <v>47</v>
      </c>
      <c r="C269">
        <v>48</v>
      </c>
      <c r="D269" t="s">
        <v>38</v>
      </c>
      <c r="E269" t="s">
        <v>39</v>
      </c>
      <c r="F269" t="s">
        <v>42</v>
      </c>
      <c r="G269" t="s">
        <v>38</v>
      </c>
      <c r="I269" t="s">
        <v>188</v>
      </c>
      <c r="K269" t="s">
        <v>63</v>
      </c>
      <c r="L269" t="s">
        <v>44</v>
      </c>
      <c r="M269" t="s">
        <v>61</v>
      </c>
      <c r="N269" t="s">
        <v>44</v>
      </c>
      <c r="W269" t="s">
        <v>51</v>
      </c>
      <c r="X269">
        <v>3</v>
      </c>
      <c r="Y269" t="s">
        <v>52</v>
      </c>
      <c r="Z269">
        <v>1</v>
      </c>
      <c r="AA269" t="s">
        <v>46</v>
      </c>
      <c r="AB269">
        <v>1</v>
      </c>
      <c r="AC269">
        <v>1</v>
      </c>
    </row>
    <row r="270" spans="1:29">
      <c r="A270" s="5" t="s">
        <v>462</v>
      </c>
      <c r="B270">
        <v>48</v>
      </c>
      <c r="C270">
        <v>49</v>
      </c>
      <c r="D270" t="s">
        <v>38</v>
      </c>
      <c r="E270" t="s">
        <v>39</v>
      </c>
      <c r="F270" t="s">
        <v>42</v>
      </c>
      <c r="G270" t="s">
        <v>38</v>
      </c>
      <c r="I270" t="s">
        <v>188</v>
      </c>
      <c r="K270" t="s">
        <v>63</v>
      </c>
      <c r="L270" t="s">
        <v>48</v>
      </c>
      <c r="M270" t="s">
        <v>61</v>
      </c>
      <c r="N270" t="s">
        <v>44</v>
      </c>
      <c r="W270" t="s">
        <v>51</v>
      </c>
      <c r="X270">
        <v>3</v>
      </c>
      <c r="Y270" t="s">
        <v>52</v>
      </c>
      <c r="Z270">
        <v>1</v>
      </c>
      <c r="AA270" t="s">
        <v>46</v>
      </c>
      <c r="AB270">
        <v>1</v>
      </c>
      <c r="AC270">
        <v>1</v>
      </c>
    </row>
    <row r="271" spans="1:29">
      <c r="A271" s="5" t="s">
        <v>462</v>
      </c>
      <c r="B271">
        <v>49</v>
      </c>
      <c r="C271">
        <v>50</v>
      </c>
      <c r="D271" t="s">
        <v>38</v>
      </c>
      <c r="E271" t="s">
        <v>39</v>
      </c>
      <c r="F271" t="s">
        <v>42</v>
      </c>
      <c r="G271" t="s">
        <v>38</v>
      </c>
      <c r="I271" t="s">
        <v>152</v>
      </c>
      <c r="K271" t="s">
        <v>63</v>
      </c>
      <c r="L271" t="s">
        <v>48</v>
      </c>
      <c r="M271" t="s">
        <v>61</v>
      </c>
      <c r="N271" t="s">
        <v>44</v>
      </c>
      <c r="U271" t="s">
        <v>74</v>
      </c>
      <c r="V271">
        <v>20</v>
      </c>
      <c r="W271" t="s">
        <v>51</v>
      </c>
      <c r="X271">
        <v>3</v>
      </c>
      <c r="Y271" t="s">
        <v>52</v>
      </c>
      <c r="Z271">
        <v>1</v>
      </c>
      <c r="AA271" t="s">
        <v>46</v>
      </c>
      <c r="AB271">
        <v>1</v>
      </c>
      <c r="AC271">
        <v>1</v>
      </c>
    </row>
    <row r="272" spans="1:29">
      <c r="A272" s="5" t="s">
        <v>462</v>
      </c>
      <c r="B272">
        <v>50</v>
      </c>
      <c r="C272">
        <v>51</v>
      </c>
      <c r="D272" t="s">
        <v>38</v>
      </c>
      <c r="E272" t="s">
        <v>39</v>
      </c>
      <c r="F272" t="s">
        <v>71</v>
      </c>
      <c r="G272" t="s">
        <v>38</v>
      </c>
      <c r="I272" t="s">
        <v>190</v>
      </c>
      <c r="K272" t="s">
        <v>63</v>
      </c>
      <c r="L272" t="s">
        <v>48</v>
      </c>
      <c r="M272" t="s">
        <v>61</v>
      </c>
      <c r="N272" t="s">
        <v>44</v>
      </c>
      <c r="W272" t="s">
        <v>51</v>
      </c>
      <c r="X272">
        <v>3</v>
      </c>
      <c r="Y272" t="s">
        <v>52</v>
      </c>
      <c r="Z272">
        <v>1</v>
      </c>
      <c r="AA272" t="s">
        <v>46</v>
      </c>
      <c r="AB272">
        <v>2</v>
      </c>
      <c r="AC272">
        <v>1</v>
      </c>
    </row>
    <row r="273" spans="1:29">
      <c r="A273" s="5" t="s">
        <v>462</v>
      </c>
      <c r="B273">
        <v>51</v>
      </c>
      <c r="C273">
        <v>52</v>
      </c>
      <c r="D273" t="s">
        <v>38</v>
      </c>
      <c r="E273" t="s">
        <v>39</v>
      </c>
      <c r="F273" t="s">
        <v>71</v>
      </c>
      <c r="G273" t="s">
        <v>38</v>
      </c>
      <c r="I273" t="s">
        <v>190</v>
      </c>
      <c r="K273" t="s">
        <v>63</v>
      </c>
      <c r="L273" t="s">
        <v>48</v>
      </c>
      <c r="M273" t="s">
        <v>61</v>
      </c>
      <c r="N273" t="s">
        <v>44</v>
      </c>
      <c r="W273" t="s">
        <v>51</v>
      </c>
      <c r="X273">
        <v>3</v>
      </c>
      <c r="Y273" t="s">
        <v>52</v>
      </c>
      <c r="Z273">
        <v>1</v>
      </c>
      <c r="AA273" t="s">
        <v>46</v>
      </c>
      <c r="AB273">
        <v>2</v>
      </c>
      <c r="AC273">
        <v>1</v>
      </c>
    </row>
    <row r="274" spans="1:29">
      <c r="A274" s="5" t="s">
        <v>462</v>
      </c>
      <c r="B274">
        <v>52</v>
      </c>
      <c r="C274">
        <v>53</v>
      </c>
      <c r="D274" t="s">
        <v>38</v>
      </c>
      <c r="E274" t="s">
        <v>39</v>
      </c>
      <c r="F274" t="s">
        <v>71</v>
      </c>
      <c r="G274" t="s">
        <v>38</v>
      </c>
      <c r="I274" t="s">
        <v>190</v>
      </c>
      <c r="K274" t="s">
        <v>63</v>
      </c>
      <c r="L274" t="s">
        <v>48</v>
      </c>
      <c r="M274" t="s">
        <v>61</v>
      </c>
      <c r="N274" t="s">
        <v>44</v>
      </c>
      <c r="W274" t="s">
        <v>51</v>
      </c>
      <c r="X274">
        <v>3</v>
      </c>
      <c r="Y274" t="s">
        <v>52</v>
      </c>
      <c r="Z274">
        <v>1</v>
      </c>
      <c r="AA274" t="s">
        <v>46</v>
      </c>
      <c r="AB274">
        <v>2</v>
      </c>
      <c r="AC274">
        <v>1</v>
      </c>
    </row>
    <row r="275" spans="1:29">
      <c r="A275" s="5" t="s">
        <v>462</v>
      </c>
      <c r="B275">
        <v>53</v>
      </c>
      <c r="C275">
        <v>54</v>
      </c>
      <c r="D275" t="s">
        <v>38</v>
      </c>
      <c r="E275" t="s">
        <v>39</v>
      </c>
      <c r="F275" t="s">
        <v>71</v>
      </c>
      <c r="G275" t="s">
        <v>38</v>
      </c>
      <c r="I275" t="s">
        <v>190</v>
      </c>
      <c r="K275" t="s">
        <v>63</v>
      </c>
      <c r="L275" t="s">
        <v>48</v>
      </c>
      <c r="M275" t="s">
        <v>61</v>
      </c>
      <c r="N275" t="s">
        <v>44</v>
      </c>
      <c r="W275" t="s">
        <v>51</v>
      </c>
      <c r="X275">
        <v>3</v>
      </c>
      <c r="Y275" t="s">
        <v>52</v>
      </c>
      <c r="Z275">
        <v>1</v>
      </c>
      <c r="AA275" t="s">
        <v>46</v>
      </c>
      <c r="AB275">
        <v>2</v>
      </c>
      <c r="AC275">
        <v>1</v>
      </c>
    </row>
    <row r="276" spans="1:29">
      <c r="A276" s="5" t="s">
        <v>462</v>
      </c>
      <c r="B276">
        <v>54</v>
      </c>
      <c r="C276">
        <v>55</v>
      </c>
      <c r="D276" t="s">
        <v>38</v>
      </c>
      <c r="E276" t="s">
        <v>39</v>
      </c>
      <c r="F276" t="s">
        <v>40</v>
      </c>
      <c r="G276" t="s">
        <v>38</v>
      </c>
      <c r="I276" t="s">
        <v>297</v>
      </c>
      <c r="J276" t="s">
        <v>68</v>
      </c>
      <c r="K276" t="s">
        <v>61</v>
      </c>
      <c r="L276" t="s">
        <v>44</v>
      </c>
      <c r="M276" t="s">
        <v>63</v>
      </c>
      <c r="N276" t="s">
        <v>48</v>
      </c>
      <c r="W276" t="s">
        <v>51</v>
      </c>
      <c r="X276">
        <v>2</v>
      </c>
      <c r="Y276" t="s">
        <v>52</v>
      </c>
      <c r="Z276">
        <v>1</v>
      </c>
      <c r="AA276" t="s">
        <v>46</v>
      </c>
      <c r="AB276">
        <v>2</v>
      </c>
      <c r="AC276">
        <v>3</v>
      </c>
    </row>
    <row r="277" spans="1:29">
      <c r="A277" s="5" t="s">
        <v>462</v>
      </c>
      <c r="B277">
        <v>55</v>
      </c>
      <c r="C277">
        <v>56</v>
      </c>
      <c r="D277" t="s">
        <v>38</v>
      </c>
      <c r="E277" t="s">
        <v>39</v>
      </c>
      <c r="F277" t="s">
        <v>40</v>
      </c>
      <c r="G277" t="s">
        <v>38</v>
      </c>
      <c r="I277" t="s">
        <v>298</v>
      </c>
      <c r="J277" t="s">
        <v>68</v>
      </c>
      <c r="K277" t="s">
        <v>61</v>
      </c>
      <c r="L277" t="s">
        <v>44</v>
      </c>
      <c r="M277" t="s">
        <v>63</v>
      </c>
      <c r="N277" t="s">
        <v>48</v>
      </c>
      <c r="W277" t="s">
        <v>51</v>
      </c>
      <c r="X277">
        <v>2</v>
      </c>
      <c r="Y277" t="s">
        <v>52</v>
      </c>
      <c r="Z277">
        <v>2</v>
      </c>
      <c r="AA277" t="s">
        <v>46</v>
      </c>
      <c r="AB277">
        <v>2</v>
      </c>
      <c r="AC277">
        <v>3</v>
      </c>
    </row>
    <row r="278" spans="1:29">
      <c r="A278" s="5" t="s">
        <v>462</v>
      </c>
      <c r="B278">
        <v>56</v>
      </c>
      <c r="C278">
        <v>57</v>
      </c>
      <c r="D278" t="s">
        <v>37</v>
      </c>
      <c r="E278" t="s">
        <v>39</v>
      </c>
      <c r="F278" t="s">
        <v>49</v>
      </c>
      <c r="G278" t="s">
        <v>53</v>
      </c>
      <c r="I278" t="s">
        <v>244</v>
      </c>
      <c r="K278" t="s">
        <v>61</v>
      </c>
      <c r="L278" t="s">
        <v>44</v>
      </c>
      <c r="M278" t="s">
        <v>63</v>
      </c>
      <c r="N278" t="s">
        <v>48</v>
      </c>
      <c r="W278" t="s">
        <v>51</v>
      </c>
      <c r="X278">
        <v>2</v>
      </c>
      <c r="Y278" t="s">
        <v>52</v>
      </c>
      <c r="Z278">
        <v>2</v>
      </c>
      <c r="AA278" t="s">
        <v>46</v>
      </c>
      <c r="AC278">
        <v>1</v>
      </c>
    </row>
    <row r="279" spans="1:29">
      <c r="A279" s="5" t="s">
        <v>462</v>
      </c>
      <c r="B279">
        <v>57</v>
      </c>
      <c r="C279">
        <v>58</v>
      </c>
      <c r="D279" t="s">
        <v>37</v>
      </c>
      <c r="E279" t="s">
        <v>39</v>
      </c>
      <c r="F279" t="s">
        <v>40</v>
      </c>
      <c r="G279" t="s">
        <v>38</v>
      </c>
      <c r="I279" t="s">
        <v>299</v>
      </c>
      <c r="J279" t="s">
        <v>68</v>
      </c>
      <c r="K279" t="s">
        <v>61</v>
      </c>
      <c r="L279" t="s">
        <v>44</v>
      </c>
      <c r="M279" t="s">
        <v>63</v>
      </c>
      <c r="N279" t="s">
        <v>48</v>
      </c>
      <c r="W279" t="s">
        <v>51</v>
      </c>
      <c r="X279">
        <v>1</v>
      </c>
      <c r="Y279" t="s">
        <v>52</v>
      </c>
      <c r="Z279">
        <v>2</v>
      </c>
      <c r="AA279" t="s">
        <v>46</v>
      </c>
      <c r="AB279">
        <v>2</v>
      </c>
      <c r="AC279">
        <v>3</v>
      </c>
    </row>
    <row r="280" spans="1:29">
      <c r="A280" s="5" t="s">
        <v>462</v>
      </c>
      <c r="B280">
        <v>58</v>
      </c>
      <c r="C280">
        <v>59</v>
      </c>
      <c r="D280" t="s">
        <v>37</v>
      </c>
      <c r="E280" t="s">
        <v>39</v>
      </c>
      <c r="F280" t="s">
        <v>40</v>
      </c>
      <c r="G280" t="s">
        <v>38</v>
      </c>
      <c r="I280" t="s">
        <v>299</v>
      </c>
      <c r="J280" t="s">
        <v>68</v>
      </c>
      <c r="K280" t="s">
        <v>61</v>
      </c>
      <c r="L280" t="s">
        <v>44</v>
      </c>
      <c r="M280" t="s">
        <v>63</v>
      </c>
      <c r="N280" t="s">
        <v>48</v>
      </c>
      <c r="W280" t="s">
        <v>51</v>
      </c>
      <c r="X280">
        <v>1</v>
      </c>
      <c r="Y280" t="s">
        <v>52</v>
      </c>
      <c r="Z280">
        <v>2</v>
      </c>
      <c r="AA280" t="s">
        <v>46</v>
      </c>
      <c r="AB280">
        <v>2</v>
      </c>
      <c r="AC280">
        <v>3</v>
      </c>
    </row>
    <row r="281" spans="1:29">
      <c r="A281" s="5" t="s">
        <v>462</v>
      </c>
      <c r="B281">
        <v>59</v>
      </c>
      <c r="C281">
        <v>60</v>
      </c>
      <c r="D281" t="s">
        <v>37</v>
      </c>
      <c r="E281" t="s">
        <v>39</v>
      </c>
      <c r="F281" t="s">
        <v>40</v>
      </c>
      <c r="G281" t="s">
        <v>38</v>
      </c>
      <c r="I281" t="s">
        <v>299</v>
      </c>
      <c r="J281" t="s">
        <v>68</v>
      </c>
      <c r="K281" t="s">
        <v>61</v>
      </c>
      <c r="L281" t="s">
        <v>44</v>
      </c>
      <c r="M281" t="s">
        <v>63</v>
      </c>
      <c r="N281" t="s">
        <v>48</v>
      </c>
      <c r="W281" t="s">
        <v>51</v>
      </c>
      <c r="X281">
        <v>1</v>
      </c>
      <c r="Y281" t="s">
        <v>52</v>
      </c>
      <c r="Z281">
        <v>2</v>
      </c>
      <c r="AA281" t="s">
        <v>46</v>
      </c>
      <c r="AB281">
        <v>2</v>
      </c>
      <c r="AC281">
        <v>3</v>
      </c>
    </row>
    <row r="282" spans="1:29">
      <c r="A282" s="5" t="s">
        <v>462</v>
      </c>
      <c r="B282">
        <v>60</v>
      </c>
      <c r="C282">
        <v>61</v>
      </c>
      <c r="D282" t="s">
        <v>38</v>
      </c>
      <c r="E282" t="s">
        <v>49</v>
      </c>
      <c r="G282" t="s">
        <v>38</v>
      </c>
      <c r="I282" t="s">
        <v>300</v>
      </c>
      <c r="J282" t="s">
        <v>59</v>
      </c>
      <c r="K282" t="s">
        <v>61</v>
      </c>
      <c r="L282" t="s">
        <v>44</v>
      </c>
      <c r="W282" t="s">
        <v>52</v>
      </c>
      <c r="X282">
        <v>2</v>
      </c>
      <c r="Y282" t="s">
        <v>51</v>
      </c>
      <c r="Z282">
        <v>2</v>
      </c>
      <c r="AC282">
        <v>2</v>
      </c>
    </row>
    <row r="283" spans="1:29">
      <c r="A283" s="5" t="s">
        <v>462</v>
      </c>
      <c r="B283">
        <v>61</v>
      </c>
      <c r="C283">
        <v>62</v>
      </c>
      <c r="D283" t="s">
        <v>38</v>
      </c>
      <c r="E283" t="s">
        <v>49</v>
      </c>
      <c r="G283" t="s">
        <v>53</v>
      </c>
      <c r="I283" t="s">
        <v>300</v>
      </c>
      <c r="J283" t="s">
        <v>59</v>
      </c>
      <c r="K283" t="s">
        <v>61</v>
      </c>
      <c r="L283" t="s">
        <v>44</v>
      </c>
      <c r="W283" t="s">
        <v>52</v>
      </c>
      <c r="X283">
        <v>2</v>
      </c>
      <c r="Y283" t="s">
        <v>51</v>
      </c>
      <c r="Z283">
        <v>2</v>
      </c>
      <c r="AC283">
        <v>2</v>
      </c>
    </row>
    <row r="284" spans="1:29">
      <c r="A284" s="5" t="s">
        <v>462</v>
      </c>
      <c r="B284">
        <v>62</v>
      </c>
      <c r="C284">
        <v>63</v>
      </c>
      <c r="D284" t="s">
        <v>37</v>
      </c>
      <c r="E284" t="s">
        <v>39</v>
      </c>
      <c r="F284" t="s">
        <v>49</v>
      </c>
      <c r="G284" t="s">
        <v>38</v>
      </c>
      <c r="I284" t="s">
        <v>168</v>
      </c>
      <c r="J284" t="s">
        <v>68</v>
      </c>
      <c r="K284" t="s">
        <v>798</v>
      </c>
      <c r="L284" t="s">
        <v>44</v>
      </c>
      <c r="W284" t="s">
        <v>52</v>
      </c>
      <c r="X284">
        <v>2</v>
      </c>
      <c r="Y284" t="s">
        <v>64</v>
      </c>
      <c r="Z284">
        <v>2</v>
      </c>
      <c r="AA284" t="s">
        <v>51</v>
      </c>
      <c r="AB284">
        <v>2</v>
      </c>
      <c r="AC284">
        <v>3</v>
      </c>
    </row>
    <row r="285" spans="1:29">
      <c r="A285" s="5" t="s">
        <v>462</v>
      </c>
      <c r="B285">
        <v>63</v>
      </c>
      <c r="C285">
        <v>64</v>
      </c>
      <c r="D285" t="s">
        <v>37</v>
      </c>
      <c r="E285" t="s">
        <v>39</v>
      </c>
      <c r="F285" t="s">
        <v>49</v>
      </c>
      <c r="G285" t="s">
        <v>38</v>
      </c>
      <c r="I285" t="s">
        <v>265</v>
      </c>
      <c r="J285" t="s">
        <v>68</v>
      </c>
      <c r="K285" t="s">
        <v>798</v>
      </c>
      <c r="L285" t="s">
        <v>44</v>
      </c>
      <c r="O285" t="s">
        <v>85</v>
      </c>
      <c r="P285">
        <v>5</v>
      </c>
      <c r="Q285" t="s">
        <v>67</v>
      </c>
      <c r="W285" t="s">
        <v>52</v>
      </c>
      <c r="X285">
        <v>2</v>
      </c>
      <c r="Y285" t="s">
        <v>51</v>
      </c>
      <c r="Z285">
        <v>3</v>
      </c>
      <c r="AA285" t="s">
        <v>45</v>
      </c>
      <c r="AB285">
        <v>3</v>
      </c>
      <c r="AC285">
        <v>3</v>
      </c>
    </row>
    <row r="286" spans="1:29">
      <c r="A286" s="5" t="s">
        <v>463</v>
      </c>
      <c r="B286">
        <v>0</v>
      </c>
      <c r="C286">
        <v>1</v>
      </c>
      <c r="D286" t="s">
        <v>47</v>
      </c>
      <c r="E286" t="s">
        <v>42</v>
      </c>
      <c r="F286" t="s">
        <v>71</v>
      </c>
      <c r="G286" t="s">
        <v>38</v>
      </c>
      <c r="I286" t="s">
        <v>191</v>
      </c>
      <c r="J286" t="s">
        <v>68</v>
      </c>
      <c r="K286" t="s">
        <v>61</v>
      </c>
      <c r="L286" t="s">
        <v>44</v>
      </c>
      <c r="W286" t="s">
        <v>52</v>
      </c>
      <c r="X286">
        <v>2</v>
      </c>
      <c r="Y286" t="s">
        <v>51</v>
      </c>
      <c r="Z286">
        <v>1</v>
      </c>
      <c r="AA286" t="s">
        <v>46</v>
      </c>
      <c r="AB286">
        <v>2</v>
      </c>
      <c r="AC286">
        <v>3</v>
      </c>
    </row>
    <row r="287" spans="1:29">
      <c r="A287" s="5" t="s">
        <v>463</v>
      </c>
      <c r="B287">
        <v>1</v>
      </c>
      <c r="C287">
        <v>2</v>
      </c>
      <c r="D287" t="s">
        <v>47</v>
      </c>
      <c r="E287" t="s">
        <v>42</v>
      </c>
      <c r="F287" t="s">
        <v>41</v>
      </c>
      <c r="G287" t="s">
        <v>38</v>
      </c>
      <c r="I287" t="s">
        <v>192</v>
      </c>
      <c r="J287" t="s">
        <v>68</v>
      </c>
      <c r="K287" t="s">
        <v>61</v>
      </c>
      <c r="L287" t="s">
        <v>44</v>
      </c>
      <c r="W287" t="s">
        <v>52</v>
      </c>
      <c r="X287">
        <v>2</v>
      </c>
      <c r="Y287" t="s">
        <v>51</v>
      </c>
      <c r="Z287">
        <v>1</v>
      </c>
      <c r="AA287" t="s">
        <v>45</v>
      </c>
      <c r="AB287">
        <v>1</v>
      </c>
      <c r="AC287">
        <v>3</v>
      </c>
    </row>
    <row r="288" spans="1:29">
      <c r="A288" s="5" t="s">
        <v>463</v>
      </c>
      <c r="B288">
        <v>2</v>
      </c>
      <c r="C288">
        <v>3</v>
      </c>
      <c r="D288" t="s">
        <v>47</v>
      </c>
      <c r="E288" t="s">
        <v>42</v>
      </c>
      <c r="F288" t="s">
        <v>41</v>
      </c>
      <c r="G288" t="s">
        <v>38</v>
      </c>
      <c r="I288" t="s">
        <v>192</v>
      </c>
      <c r="J288" t="s">
        <v>68</v>
      </c>
      <c r="K288" t="s">
        <v>61</v>
      </c>
      <c r="L288" t="s">
        <v>44</v>
      </c>
      <c r="W288" t="s">
        <v>52</v>
      </c>
      <c r="X288">
        <v>2</v>
      </c>
      <c r="Y288" t="s">
        <v>51</v>
      </c>
      <c r="Z288">
        <v>2</v>
      </c>
      <c r="AA288" t="s">
        <v>45</v>
      </c>
      <c r="AB288">
        <v>2</v>
      </c>
      <c r="AC288">
        <v>3</v>
      </c>
    </row>
    <row r="289" spans="1:29">
      <c r="A289" s="5" t="s">
        <v>463</v>
      </c>
      <c r="B289">
        <v>3</v>
      </c>
      <c r="C289">
        <v>4</v>
      </c>
      <c r="D289" t="s">
        <v>47</v>
      </c>
      <c r="E289" t="s">
        <v>42</v>
      </c>
      <c r="F289" t="s">
        <v>41</v>
      </c>
      <c r="G289" t="s">
        <v>38</v>
      </c>
      <c r="I289" t="s">
        <v>192</v>
      </c>
      <c r="J289" t="s">
        <v>68</v>
      </c>
      <c r="K289" t="s">
        <v>61</v>
      </c>
      <c r="L289" t="s">
        <v>44</v>
      </c>
      <c r="M289" t="s">
        <v>63</v>
      </c>
      <c r="N289" t="s">
        <v>48</v>
      </c>
      <c r="W289" t="s">
        <v>52</v>
      </c>
      <c r="X289">
        <v>1</v>
      </c>
      <c r="Y289" t="s">
        <v>51</v>
      </c>
      <c r="Z289">
        <v>2</v>
      </c>
      <c r="AA289" t="s">
        <v>45</v>
      </c>
      <c r="AB289">
        <v>1</v>
      </c>
      <c r="AC289">
        <v>3</v>
      </c>
    </row>
    <row r="290" spans="1:29">
      <c r="A290" s="5" t="s">
        <v>463</v>
      </c>
      <c r="B290">
        <v>4</v>
      </c>
      <c r="C290">
        <v>5</v>
      </c>
      <c r="D290" t="s">
        <v>47</v>
      </c>
      <c r="E290" t="s">
        <v>42</v>
      </c>
      <c r="F290" t="s">
        <v>41</v>
      </c>
      <c r="G290" t="s">
        <v>38</v>
      </c>
      <c r="I290" t="s">
        <v>193</v>
      </c>
      <c r="J290" t="s">
        <v>68</v>
      </c>
      <c r="K290" t="s">
        <v>61</v>
      </c>
      <c r="L290" t="s">
        <v>44</v>
      </c>
      <c r="W290" t="s">
        <v>52</v>
      </c>
      <c r="X290">
        <v>2</v>
      </c>
      <c r="Y290" t="s">
        <v>51</v>
      </c>
      <c r="Z290">
        <v>2</v>
      </c>
      <c r="AA290" t="s">
        <v>45</v>
      </c>
      <c r="AB290">
        <v>1</v>
      </c>
      <c r="AC290">
        <v>3</v>
      </c>
    </row>
    <row r="291" spans="1:29">
      <c r="A291" s="5" t="s">
        <v>463</v>
      </c>
      <c r="B291">
        <v>5</v>
      </c>
      <c r="C291">
        <v>6</v>
      </c>
      <c r="D291" t="s">
        <v>47</v>
      </c>
      <c r="E291" t="s">
        <v>42</v>
      </c>
      <c r="F291" t="s">
        <v>41</v>
      </c>
      <c r="G291" t="s">
        <v>38</v>
      </c>
      <c r="I291" t="s">
        <v>193</v>
      </c>
      <c r="J291" t="s">
        <v>68</v>
      </c>
      <c r="K291" t="s">
        <v>61</v>
      </c>
      <c r="L291" t="s">
        <v>44</v>
      </c>
      <c r="M291" t="s">
        <v>63</v>
      </c>
      <c r="N291" t="s">
        <v>48</v>
      </c>
      <c r="W291" t="s">
        <v>52</v>
      </c>
      <c r="X291">
        <v>2</v>
      </c>
      <c r="Y291" t="s">
        <v>51</v>
      </c>
      <c r="Z291">
        <v>2</v>
      </c>
      <c r="AA291" t="s">
        <v>45</v>
      </c>
      <c r="AB291">
        <v>1</v>
      </c>
      <c r="AC291">
        <v>3</v>
      </c>
    </row>
    <row r="292" spans="1:29">
      <c r="A292" s="5" t="s">
        <v>463</v>
      </c>
      <c r="B292">
        <v>6</v>
      </c>
      <c r="C292">
        <v>7</v>
      </c>
      <c r="D292" t="s">
        <v>47</v>
      </c>
      <c r="E292" t="s">
        <v>42</v>
      </c>
      <c r="F292" t="s">
        <v>41</v>
      </c>
      <c r="G292" t="s">
        <v>38</v>
      </c>
      <c r="I292" t="s">
        <v>193</v>
      </c>
      <c r="J292" t="s">
        <v>68</v>
      </c>
      <c r="K292" t="s">
        <v>61</v>
      </c>
      <c r="L292" t="s">
        <v>44</v>
      </c>
      <c r="M292" t="s">
        <v>63</v>
      </c>
      <c r="N292" t="s">
        <v>48</v>
      </c>
      <c r="W292" t="s">
        <v>52</v>
      </c>
      <c r="X292">
        <v>2</v>
      </c>
      <c r="Y292" t="s">
        <v>51</v>
      </c>
      <c r="Z292">
        <v>2</v>
      </c>
      <c r="AA292" t="s">
        <v>45</v>
      </c>
      <c r="AB292">
        <v>1</v>
      </c>
      <c r="AC292">
        <v>3</v>
      </c>
    </row>
    <row r="293" spans="1:29">
      <c r="A293" s="5" t="s">
        <v>463</v>
      </c>
      <c r="B293">
        <v>7</v>
      </c>
      <c r="C293">
        <v>8</v>
      </c>
      <c r="D293" t="s">
        <v>47</v>
      </c>
      <c r="E293" t="s">
        <v>42</v>
      </c>
      <c r="F293" t="s">
        <v>41</v>
      </c>
      <c r="G293" t="s">
        <v>38</v>
      </c>
      <c r="I293" t="s">
        <v>194</v>
      </c>
      <c r="J293" t="s">
        <v>68</v>
      </c>
      <c r="K293" t="s">
        <v>61</v>
      </c>
      <c r="L293" t="s">
        <v>44</v>
      </c>
      <c r="M293" t="s">
        <v>63</v>
      </c>
      <c r="N293" t="s">
        <v>48</v>
      </c>
      <c r="W293" t="s">
        <v>52</v>
      </c>
      <c r="X293">
        <v>2</v>
      </c>
      <c r="Y293" t="s">
        <v>51</v>
      </c>
      <c r="Z293">
        <v>2</v>
      </c>
      <c r="AA293" t="s">
        <v>45</v>
      </c>
      <c r="AB293">
        <v>1</v>
      </c>
      <c r="AC293">
        <v>3</v>
      </c>
    </row>
    <row r="294" spans="1:29">
      <c r="A294" s="5" t="s">
        <v>463</v>
      </c>
      <c r="B294">
        <v>8</v>
      </c>
      <c r="C294">
        <v>9</v>
      </c>
      <c r="D294" t="s">
        <v>47</v>
      </c>
      <c r="E294" t="s">
        <v>42</v>
      </c>
      <c r="F294" t="s">
        <v>41</v>
      </c>
      <c r="G294" t="s">
        <v>38</v>
      </c>
      <c r="I294" t="s">
        <v>194</v>
      </c>
      <c r="J294" t="s">
        <v>68</v>
      </c>
      <c r="K294" t="s">
        <v>61</v>
      </c>
      <c r="L294" t="s">
        <v>44</v>
      </c>
      <c r="M294" t="s">
        <v>63</v>
      </c>
      <c r="N294" t="s">
        <v>48</v>
      </c>
      <c r="W294" t="s">
        <v>52</v>
      </c>
      <c r="X294">
        <v>2</v>
      </c>
      <c r="Y294" t="s">
        <v>51</v>
      </c>
      <c r="Z294">
        <v>2</v>
      </c>
      <c r="AA294" t="s">
        <v>45</v>
      </c>
      <c r="AB294">
        <v>1</v>
      </c>
      <c r="AC294">
        <v>3</v>
      </c>
    </row>
    <row r="295" spans="1:29">
      <c r="A295" s="5" t="s">
        <v>463</v>
      </c>
      <c r="B295">
        <v>9</v>
      </c>
      <c r="C295">
        <v>10</v>
      </c>
      <c r="D295" t="s">
        <v>47</v>
      </c>
      <c r="E295" t="s">
        <v>42</v>
      </c>
      <c r="F295" t="s">
        <v>71</v>
      </c>
      <c r="G295" t="s">
        <v>38</v>
      </c>
      <c r="I295" t="s">
        <v>195</v>
      </c>
      <c r="J295" t="s">
        <v>68</v>
      </c>
      <c r="K295" t="s">
        <v>61</v>
      </c>
      <c r="L295" t="s">
        <v>44</v>
      </c>
      <c r="W295" t="s">
        <v>52</v>
      </c>
      <c r="X295">
        <v>2</v>
      </c>
      <c r="Y295" t="s">
        <v>51</v>
      </c>
      <c r="Z295">
        <v>1</v>
      </c>
      <c r="AA295" t="s">
        <v>46</v>
      </c>
      <c r="AB295">
        <v>1</v>
      </c>
      <c r="AC295">
        <v>3</v>
      </c>
    </row>
    <row r="296" spans="1:29">
      <c r="A296" s="5" t="s">
        <v>463</v>
      </c>
      <c r="B296">
        <v>10</v>
      </c>
      <c r="C296">
        <v>11</v>
      </c>
      <c r="D296" t="s">
        <v>47</v>
      </c>
      <c r="E296" t="s">
        <v>42</v>
      </c>
      <c r="F296" t="s">
        <v>71</v>
      </c>
      <c r="G296" t="s">
        <v>38</v>
      </c>
      <c r="I296" t="s">
        <v>195</v>
      </c>
      <c r="J296" t="s">
        <v>68</v>
      </c>
      <c r="K296" t="s">
        <v>61</v>
      </c>
      <c r="L296" t="s">
        <v>44</v>
      </c>
      <c r="W296" t="s">
        <v>52</v>
      </c>
      <c r="X296">
        <v>2</v>
      </c>
      <c r="Y296" t="s">
        <v>51</v>
      </c>
      <c r="Z296">
        <v>2</v>
      </c>
      <c r="AA296" t="s">
        <v>46</v>
      </c>
      <c r="AB296">
        <v>1</v>
      </c>
      <c r="AC296">
        <v>3</v>
      </c>
    </row>
    <row r="297" spans="1:29">
      <c r="A297" s="5" t="s">
        <v>463</v>
      </c>
      <c r="B297">
        <v>11</v>
      </c>
      <c r="C297">
        <v>12</v>
      </c>
      <c r="D297" t="s">
        <v>47</v>
      </c>
      <c r="E297" t="s">
        <v>42</v>
      </c>
      <c r="F297" t="s">
        <v>41</v>
      </c>
      <c r="G297" t="s">
        <v>38</v>
      </c>
      <c r="I297" t="s">
        <v>195</v>
      </c>
      <c r="J297" t="s">
        <v>68</v>
      </c>
      <c r="K297" t="s">
        <v>61</v>
      </c>
      <c r="L297" t="s">
        <v>44</v>
      </c>
      <c r="W297" t="s">
        <v>52</v>
      </c>
      <c r="X297">
        <v>2</v>
      </c>
      <c r="Y297" t="s">
        <v>51</v>
      </c>
      <c r="Z297">
        <v>2</v>
      </c>
      <c r="AA297" t="s">
        <v>46</v>
      </c>
      <c r="AB297">
        <v>1</v>
      </c>
      <c r="AC297">
        <v>3</v>
      </c>
    </row>
    <row r="298" spans="1:29">
      <c r="A298" s="5" t="s">
        <v>463</v>
      </c>
      <c r="B298">
        <v>12</v>
      </c>
      <c r="C298">
        <v>13</v>
      </c>
      <c r="D298" t="s">
        <v>47</v>
      </c>
      <c r="E298" t="s">
        <v>42</v>
      </c>
      <c r="F298" t="s">
        <v>71</v>
      </c>
      <c r="G298" t="s">
        <v>38</v>
      </c>
      <c r="I298" t="s">
        <v>195</v>
      </c>
      <c r="J298" t="s">
        <v>68</v>
      </c>
      <c r="K298" t="s">
        <v>61</v>
      </c>
      <c r="L298" t="s">
        <v>44</v>
      </c>
      <c r="W298" t="s">
        <v>52</v>
      </c>
      <c r="X298">
        <v>2</v>
      </c>
      <c r="Y298" t="s">
        <v>51</v>
      </c>
      <c r="Z298">
        <v>2</v>
      </c>
      <c r="AA298" t="s">
        <v>46</v>
      </c>
      <c r="AB298">
        <v>1</v>
      </c>
      <c r="AC298">
        <v>3</v>
      </c>
    </row>
    <row r="299" spans="1:29">
      <c r="A299" s="5" t="s">
        <v>463</v>
      </c>
      <c r="B299">
        <v>13</v>
      </c>
      <c r="C299">
        <v>14</v>
      </c>
      <c r="D299" t="s">
        <v>38</v>
      </c>
      <c r="E299" t="s">
        <v>39</v>
      </c>
      <c r="F299" t="s">
        <v>40</v>
      </c>
      <c r="G299" t="s">
        <v>38</v>
      </c>
      <c r="I299" t="s">
        <v>191</v>
      </c>
      <c r="J299" t="s">
        <v>68</v>
      </c>
      <c r="K299" t="s">
        <v>61</v>
      </c>
      <c r="L299" t="s">
        <v>44</v>
      </c>
      <c r="W299" t="s">
        <v>52</v>
      </c>
      <c r="X299">
        <v>2</v>
      </c>
      <c r="Y299" t="s">
        <v>51</v>
      </c>
      <c r="Z299">
        <v>2</v>
      </c>
      <c r="AA299" t="s">
        <v>46</v>
      </c>
      <c r="AB299">
        <v>2</v>
      </c>
      <c r="AC299">
        <v>3</v>
      </c>
    </row>
    <row r="300" spans="1:29">
      <c r="A300" s="5" t="s">
        <v>463</v>
      </c>
      <c r="B300">
        <v>14</v>
      </c>
      <c r="C300">
        <v>15</v>
      </c>
      <c r="D300" t="s">
        <v>38</v>
      </c>
      <c r="E300" t="s">
        <v>39</v>
      </c>
      <c r="F300" t="s">
        <v>40</v>
      </c>
      <c r="G300" t="s">
        <v>38</v>
      </c>
      <c r="I300" t="s">
        <v>191</v>
      </c>
      <c r="J300" t="s">
        <v>68</v>
      </c>
      <c r="K300" t="s">
        <v>61</v>
      </c>
      <c r="L300" t="s">
        <v>44</v>
      </c>
      <c r="W300" t="s">
        <v>52</v>
      </c>
      <c r="X300">
        <v>2</v>
      </c>
      <c r="Y300" t="s">
        <v>51</v>
      </c>
      <c r="Z300">
        <v>2</v>
      </c>
      <c r="AA300" t="s">
        <v>46</v>
      </c>
      <c r="AB300">
        <v>2</v>
      </c>
      <c r="AC300">
        <v>3</v>
      </c>
    </row>
    <row r="301" spans="1:29">
      <c r="A301" s="5" t="s">
        <v>463</v>
      </c>
      <c r="B301">
        <v>15</v>
      </c>
      <c r="C301">
        <v>16</v>
      </c>
      <c r="D301" t="s">
        <v>38</v>
      </c>
      <c r="E301" t="s">
        <v>39</v>
      </c>
      <c r="F301" t="s">
        <v>41</v>
      </c>
      <c r="G301" t="s">
        <v>38</v>
      </c>
      <c r="I301" t="s">
        <v>192</v>
      </c>
      <c r="J301" t="s">
        <v>68</v>
      </c>
      <c r="K301" t="s">
        <v>61</v>
      </c>
      <c r="L301" t="s">
        <v>44</v>
      </c>
      <c r="M301" t="s">
        <v>63</v>
      </c>
      <c r="N301" t="s">
        <v>48</v>
      </c>
      <c r="W301" t="s">
        <v>52</v>
      </c>
      <c r="X301">
        <v>2</v>
      </c>
      <c r="Y301" t="s">
        <v>51</v>
      </c>
      <c r="Z301">
        <v>2</v>
      </c>
      <c r="AA301" t="s">
        <v>45</v>
      </c>
      <c r="AB301">
        <v>1</v>
      </c>
      <c r="AC301">
        <v>3</v>
      </c>
    </row>
    <row r="302" spans="1:29">
      <c r="A302" s="5" t="s">
        <v>463</v>
      </c>
      <c r="B302">
        <v>16</v>
      </c>
      <c r="C302">
        <v>17</v>
      </c>
      <c r="D302" t="s">
        <v>38</v>
      </c>
      <c r="E302" t="s">
        <v>39</v>
      </c>
      <c r="F302" t="s">
        <v>41</v>
      </c>
      <c r="G302" t="s">
        <v>38</v>
      </c>
      <c r="I302" t="s">
        <v>196</v>
      </c>
      <c r="J302" t="s">
        <v>68</v>
      </c>
      <c r="K302" t="s">
        <v>61</v>
      </c>
      <c r="L302" t="s">
        <v>44</v>
      </c>
      <c r="M302" t="s">
        <v>63</v>
      </c>
      <c r="N302" t="s">
        <v>48</v>
      </c>
      <c r="W302" t="s">
        <v>52</v>
      </c>
      <c r="X302">
        <v>2</v>
      </c>
      <c r="Y302" t="s">
        <v>51</v>
      </c>
      <c r="Z302">
        <v>2</v>
      </c>
      <c r="AA302" t="s">
        <v>45</v>
      </c>
      <c r="AB302">
        <v>1</v>
      </c>
      <c r="AC302">
        <v>3</v>
      </c>
    </row>
    <row r="303" spans="1:29">
      <c r="A303" s="5" t="s">
        <v>463</v>
      </c>
      <c r="B303">
        <v>17</v>
      </c>
      <c r="C303">
        <v>18</v>
      </c>
      <c r="D303" t="s">
        <v>38</v>
      </c>
      <c r="E303" t="s">
        <v>39</v>
      </c>
      <c r="F303" t="s">
        <v>41</v>
      </c>
      <c r="G303" t="s">
        <v>38</v>
      </c>
      <c r="I303" t="s">
        <v>192</v>
      </c>
      <c r="J303" t="s">
        <v>68</v>
      </c>
      <c r="K303" t="s">
        <v>61</v>
      </c>
      <c r="L303" t="s">
        <v>44</v>
      </c>
      <c r="M303" t="s">
        <v>63</v>
      </c>
      <c r="N303" t="s">
        <v>48</v>
      </c>
      <c r="W303" t="s">
        <v>52</v>
      </c>
      <c r="X303">
        <v>2</v>
      </c>
      <c r="Y303" t="s">
        <v>51</v>
      </c>
      <c r="Z303">
        <v>2</v>
      </c>
      <c r="AA303" t="s">
        <v>45</v>
      </c>
      <c r="AB303">
        <v>1</v>
      </c>
      <c r="AC303">
        <v>3</v>
      </c>
    </row>
    <row r="304" spans="1:29">
      <c r="A304" s="5" t="s">
        <v>463</v>
      </c>
      <c r="B304">
        <v>18</v>
      </c>
      <c r="C304">
        <v>19</v>
      </c>
      <c r="D304" t="s">
        <v>38</v>
      </c>
      <c r="E304" t="s">
        <v>39</v>
      </c>
      <c r="F304" t="s">
        <v>41</v>
      </c>
      <c r="G304" t="s">
        <v>38</v>
      </c>
      <c r="I304" t="s">
        <v>192</v>
      </c>
      <c r="J304" t="s">
        <v>68</v>
      </c>
      <c r="K304" t="s">
        <v>61</v>
      </c>
      <c r="L304" t="s">
        <v>44</v>
      </c>
      <c r="W304" t="s">
        <v>52</v>
      </c>
      <c r="X304">
        <v>2</v>
      </c>
      <c r="Y304" t="s">
        <v>51</v>
      </c>
      <c r="Z304">
        <v>2</v>
      </c>
      <c r="AA304" t="s">
        <v>45</v>
      </c>
      <c r="AB304">
        <v>2</v>
      </c>
      <c r="AC304">
        <v>3</v>
      </c>
    </row>
    <row r="305" spans="1:29">
      <c r="A305" s="5" t="s">
        <v>463</v>
      </c>
      <c r="B305">
        <v>19</v>
      </c>
      <c r="C305">
        <v>20</v>
      </c>
      <c r="D305" t="s">
        <v>38</v>
      </c>
      <c r="E305" t="s">
        <v>39</v>
      </c>
      <c r="F305" t="s">
        <v>41</v>
      </c>
      <c r="G305" t="s">
        <v>38</v>
      </c>
      <c r="I305" t="s">
        <v>192</v>
      </c>
      <c r="J305" t="s">
        <v>68</v>
      </c>
      <c r="K305" t="s">
        <v>61</v>
      </c>
      <c r="L305" t="s">
        <v>44</v>
      </c>
      <c r="M305" t="s">
        <v>63</v>
      </c>
      <c r="N305" t="s">
        <v>48</v>
      </c>
      <c r="W305" t="s">
        <v>52</v>
      </c>
      <c r="X305">
        <v>2</v>
      </c>
      <c r="Y305" t="s">
        <v>51</v>
      </c>
      <c r="Z305">
        <v>2</v>
      </c>
      <c r="AA305" t="s">
        <v>45</v>
      </c>
      <c r="AB305">
        <v>2</v>
      </c>
      <c r="AC305">
        <v>3</v>
      </c>
    </row>
    <row r="306" spans="1:29">
      <c r="A306" s="5" t="s">
        <v>463</v>
      </c>
      <c r="B306">
        <v>20</v>
      </c>
      <c r="C306">
        <v>21</v>
      </c>
      <c r="D306" t="s">
        <v>38</v>
      </c>
      <c r="E306" t="s">
        <v>39</v>
      </c>
      <c r="F306" t="s">
        <v>71</v>
      </c>
      <c r="G306" t="s">
        <v>38</v>
      </c>
      <c r="I306" t="s">
        <v>245</v>
      </c>
      <c r="J306" t="s">
        <v>68</v>
      </c>
      <c r="K306" t="s">
        <v>61</v>
      </c>
      <c r="L306" t="s">
        <v>44</v>
      </c>
      <c r="W306" t="s">
        <v>52</v>
      </c>
      <c r="X306">
        <v>2</v>
      </c>
      <c r="Y306" t="s">
        <v>51</v>
      </c>
      <c r="Z306">
        <v>2</v>
      </c>
      <c r="AA306" t="s">
        <v>46</v>
      </c>
      <c r="AB306">
        <v>2</v>
      </c>
      <c r="AC306">
        <v>3</v>
      </c>
    </row>
    <row r="307" spans="1:29">
      <c r="A307" s="5" t="s">
        <v>463</v>
      </c>
      <c r="B307">
        <v>21</v>
      </c>
      <c r="C307">
        <v>22</v>
      </c>
      <c r="D307" t="s">
        <v>38</v>
      </c>
      <c r="E307" t="s">
        <v>39</v>
      </c>
      <c r="F307" t="s">
        <v>40</v>
      </c>
      <c r="G307" t="s">
        <v>38</v>
      </c>
      <c r="I307" t="s">
        <v>246</v>
      </c>
      <c r="J307" t="s">
        <v>68</v>
      </c>
      <c r="K307" t="s">
        <v>61</v>
      </c>
      <c r="L307" t="s">
        <v>44</v>
      </c>
      <c r="W307" t="s">
        <v>52</v>
      </c>
      <c r="X307">
        <v>2</v>
      </c>
      <c r="Y307" t="s">
        <v>51</v>
      </c>
      <c r="Z307">
        <v>2</v>
      </c>
      <c r="AA307" t="s">
        <v>46</v>
      </c>
      <c r="AB307">
        <v>2</v>
      </c>
      <c r="AC307">
        <v>3</v>
      </c>
    </row>
    <row r="308" spans="1:29">
      <c r="A308" s="5" t="s">
        <v>463</v>
      </c>
      <c r="B308">
        <v>22</v>
      </c>
      <c r="C308">
        <v>23</v>
      </c>
      <c r="D308" t="s">
        <v>38</v>
      </c>
      <c r="E308" t="s">
        <v>39</v>
      </c>
      <c r="F308" t="s">
        <v>40</v>
      </c>
      <c r="G308" t="s">
        <v>38</v>
      </c>
      <c r="I308" t="s">
        <v>246</v>
      </c>
      <c r="J308" t="s">
        <v>68</v>
      </c>
      <c r="K308" t="s">
        <v>61</v>
      </c>
      <c r="L308" t="s">
        <v>44</v>
      </c>
      <c r="W308" t="s">
        <v>52</v>
      </c>
      <c r="X308">
        <v>2</v>
      </c>
      <c r="Y308" t="s">
        <v>51</v>
      </c>
      <c r="Z308">
        <v>2</v>
      </c>
      <c r="AA308" t="s">
        <v>46</v>
      </c>
      <c r="AB308">
        <v>2</v>
      </c>
      <c r="AC308">
        <v>3</v>
      </c>
    </row>
    <row r="309" spans="1:29">
      <c r="A309" s="5" t="s">
        <v>463</v>
      </c>
      <c r="B309">
        <v>23</v>
      </c>
      <c r="C309">
        <v>24</v>
      </c>
      <c r="D309" t="s">
        <v>38</v>
      </c>
      <c r="E309" t="s">
        <v>39</v>
      </c>
      <c r="F309" t="s">
        <v>40</v>
      </c>
      <c r="G309" t="s">
        <v>38</v>
      </c>
      <c r="I309" t="s">
        <v>246</v>
      </c>
      <c r="J309" t="s">
        <v>68</v>
      </c>
      <c r="K309" t="s">
        <v>61</v>
      </c>
      <c r="L309" t="s">
        <v>44</v>
      </c>
      <c r="M309" t="s">
        <v>63</v>
      </c>
      <c r="N309" t="s">
        <v>48</v>
      </c>
      <c r="W309" t="s">
        <v>52</v>
      </c>
      <c r="X309">
        <v>2</v>
      </c>
      <c r="Y309" t="s">
        <v>51</v>
      </c>
      <c r="Z309">
        <v>2</v>
      </c>
      <c r="AA309" t="s">
        <v>46</v>
      </c>
      <c r="AB309">
        <v>2</v>
      </c>
      <c r="AC309">
        <v>3</v>
      </c>
    </row>
    <row r="310" spans="1:29">
      <c r="A310" s="5" t="s">
        <v>463</v>
      </c>
      <c r="B310">
        <v>24</v>
      </c>
      <c r="C310">
        <v>25</v>
      </c>
      <c r="D310" t="s">
        <v>38</v>
      </c>
      <c r="E310" t="s">
        <v>39</v>
      </c>
      <c r="F310" t="s">
        <v>40</v>
      </c>
      <c r="G310" t="s">
        <v>38</v>
      </c>
      <c r="I310" t="s">
        <v>246</v>
      </c>
      <c r="J310" t="s">
        <v>68</v>
      </c>
      <c r="K310" t="s">
        <v>61</v>
      </c>
      <c r="L310" t="s">
        <v>44</v>
      </c>
      <c r="W310" t="s">
        <v>52</v>
      </c>
      <c r="X310">
        <v>2</v>
      </c>
      <c r="Y310" t="s">
        <v>51</v>
      </c>
      <c r="Z310">
        <v>2</v>
      </c>
      <c r="AA310" t="s">
        <v>46</v>
      </c>
      <c r="AB310">
        <v>2</v>
      </c>
      <c r="AC310">
        <v>3</v>
      </c>
    </row>
    <row r="311" spans="1:29">
      <c r="A311" s="5" t="s">
        <v>463</v>
      </c>
      <c r="B311">
        <v>25</v>
      </c>
      <c r="C311">
        <v>26</v>
      </c>
      <c r="D311" t="s">
        <v>38</v>
      </c>
      <c r="E311" t="s">
        <v>39</v>
      </c>
      <c r="F311" t="s">
        <v>40</v>
      </c>
      <c r="G311" t="s">
        <v>38</v>
      </c>
      <c r="I311" t="s">
        <v>246</v>
      </c>
      <c r="J311" t="s">
        <v>68</v>
      </c>
      <c r="K311" t="s">
        <v>61</v>
      </c>
      <c r="L311" t="s">
        <v>44</v>
      </c>
      <c r="W311" t="s">
        <v>52</v>
      </c>
      <c r="X311">
        <v>2</v>
      </c>
      <c r="Y311" t="s">
        <v>51</v>
      </c>
      <c r="Z311">
        <v>2</v>
      </c>
      <c r="AA311" t="s">
        <v>46</v>
      </c>
      <c r="AB311">
        <v>2</v>
      </c>
      <c r="AC311">
        <v>3</v>
      </c>
    </row>
    <row r="312" spans="1:29">
      <c r="A312" s="5" t="s">
        <v>463</v>
      </c>
      <c r="B312">
        <v>26</v>
      </c>
      <c r="C312">
        <v>27</v>
      </c>
      <c r="D312" t="s">
        <v>38</v>
      </c>
      <c r="E312" t="s">
        <v>39</v>
      </c>
      <c r="F312" t="s">
        <v>40</v>
      </c>
      <c r="G312" t="s">
        <v>38</v>
      </c>
      <c r="I312" t="s">
        <v>246</v>
      </c>
      <c r="J312" t="s">
        <v>68</v>
      </c>
      <c r="K312" t="s">
        <v>61</v>
      </c>
      <c r="L312" t="s">
        <v>44</v>
      </c>
      <c r="W312" t="s">
        <v>52</v>
      </c>
      <c r="X312">
        <v>2</v>
      </c>
      <c r="Y312" t="s">
        <v>51</v>
      </c>
      <c r="Z312">
        <v>2</v>
      </c>
      <c r="AA312" t="s">
        <v>46</v>
      </c>
      <c r="AB312">
        <v>2</v>
      </c>
      <c r="AC312">
        <v>3</v>
      </c>
    </row>
    <row r="313" spans="1:29">
      <c r="A313" s="5" t="s">
        <v>463</v>
      </c>
      <c r="B313">
        <v>27</v>
      </c>
      <c r="C313">
        <v>28</v>
      </c>
      <c r="D313" t="s">
        <v>38</v>
      </c>
      <c r="E313" t="s">
        <v>39</v>
      </c>
      <c r="F313" t="s">
        <v>40</v>
      </c>
      <c r="G313" t="s">
        <v>38</v>
      </c>
      <c r="I313" t="s">
        <v>246</v>
      </c>
      <c r="J313" t="s">
        <v>68</v>
      </c>
      <c r="K313" t="s">
        <v>61</v>
      </c>
      <c r="L313" t="s">
        <v>73</v>
      </c>
      <c r="W313" t="s">
        <v>52</v>
      </c>
      <c r="X313">
        <v>2</v>
      </c>
      <c r="Y313" t="s">
        <v>51</v>
      </c>
      <c r="Z313">
        <v>2</v>
      </c>
      <c r="AA313" t="s">
        <v>46</v>
      </c>
      <c r="AB313">
        <v>2</v>
      </c>
      <c r="AC313">
        <v>3</v>
      </c>
    </row>
    <row r="314" spans="1:29">
      <c r="A314" s="5" t="s">
        <v>463</v>
      </c>
      <c r="B314">
        <v>28</v>
      </c>
      <c r="C314">
        <v>29</v>
      </c>
      <c r="D314" t="s">
        <v>38</v>
      </c>
      <c r="E314" t="s">
        <v>39</v>
      </c>
      <c r="F314" t="s">
        <v>41</v>
      </c>
      <c r="G314" t="s">
        <v>38</v>
      </c>
      <c r="I314" t="s">
        <v>197</v>
      </c>
      <c r="J314" t="s">
        <v>114</v>
      </c>
      <c r="K314" t="s">
        <v>63</v>
      </c>
      <c r="L314" t="s">
        <v>73</v>
      </c>
      <c r="W314" t="s">
        <v>52</v>
      </c>
      <c r="X314">
        <v>1</v>
      </c>
      <c r="Y314" t="s">
        <v>51</v>
      </c>
      <c r="Z314">
        <v>3</v>
      </c>
      <c r="AA314" t="s">
        <v>46</v>
      </c>
      <c r="AB314">
        <v>1</v>
      </c>
      <c r="AC314">
        <v>1</v>
      </c>
    </row>
    <row r="315" spans="1:29">
      <c r="A315" s="5" t="s">
        <v>463</v>
      </c>
      <c r="B315">
        <v>29</v>
      </c>
      <c r="C315">
        <v>30</v>
      </c>
      <c r="D315" t="s">
        <v>38</v>
      </c>
      <c r="E315" t="s">
        <v>39</v>
      </c>
      <c r="F315" t="s">
        <v>40</v>
      </c>
      <c r="G315" t="s">
        <v>38</v>
      </c>
      <c r="I315" t="s">
        <v>197</v>
      </c>
      <c r="J315" t="s">
        <v>114</v>
      </c>
      <c r="K315" t="s">
        <v>63</v>
      </c>
      <c r="L315" t="s">
        <v>73</v>
      </c>
      <c r="W315" t="s">
        <v>52</v>
      </c>
      <c r="X315">
        <v>1</v>
      </c>
      <c r="Y315" t="s">
        <v>51</v>
      </c>
      <c r="Z315">
        <v>3</v>
      </c>
      <c r="AA315" t="s">
        <v>46</v>
      </c>
      <c r="AB315">
        <v>2</v>
      </c>
      <c r="AC315">
        <v>1</v>
      </c>
    </row>
    <row r="316" spans="1:29">
      <c r="A316" s="5" t="s">
        <v>463</v>
      </c>
      <c r="B316">
        <v>30</v>
      </c>
      <c r="C316">
        <v>31</v>
      </c>
      <c r="D316" t="s">
        <v>38</v>
      </c>
      <c r="E316" t="s">
        <v>39</v>
      </c>
      <c r="F316" t="s">
        <v>40</v>
      </c>
      <c r="G316" t="s">
        <v>38</v>
      </c>
      <c r="I316" t="s">
        <v>247</v>
      </c>
      <c r="J316" t="s">
        <v>114</v>
      </c>
      <c r="K316" t="s">
        <v>63</v>
      </c>
      <c r="L316" t="s">
        <v>73</v>
      </c>
      <c r="W316" t="s">
        <v>52</v>
      </c>
      <c r="X316">
        <v>1</v>
      </c>
      <c r="Y316" t="s">
        <v>51</v>
      </c>
      <c r="Z316">
        <v>3</v>
      </c>
      <c r="AA316" t="s">
        <v>46</v>
      </c>
      <c r="AB316">
        <v>2</v>
      </c>
      <c r="AC316">
        <v>1</v>
      </c>
    </row>
    <row r="317" spans="1:29">
      <c r="A317" s="5" t="s">
        <v>463</v>
      </c>
      <c r="B317">
        <v>31</v>
      </c>
      <c r="C317">
        <v>32</v>
      </c>
      <c r="D317" t="s">
        <v>38</v>
      </c>
      <c r="E317" t="s">
        <v>39</v>
      </c>
      <c r="F317" t="s">
        <v>40</v>
      </c>
      <c r="G317" t="s">
        <v>38</v>
      </c>
      <c r="I317" t="s">
        <v>247</v>
      </c>
      <c r="J317" t="s">
        <v>114</v>
      </c>
      <c r="K317" t="s">
        <v>63</v>
      </c>
      <c r="L317" t="s">
        <v>73</v>
      </c>
      <c r="W317" t="s">
        <v>52</v>
      </c>
      <c r="X317">
        <v>1</v>
      </c>
      <c r="Y317" t="s">
        <v>51</v>
      </c>
      <c r="Z317">
        <v>3</v>
      </c>
      <c r="AA317" t="s">
        <v>46</v>
      </c>
      <c r="AB317">
        <v>2</v>
      </c>
      <c r="AC317">
        <v>1</v>
      </c>
    </row>
    <row r="318" spans="1:29">
      <c r="A318" s="5" t="s">
        <v>463</v>
      </c>
      <c r="B318">
        <v>32</v>
      </c>
      <c r="C318">
        <v>33</v>
      </c>
      <c r="D318" t="s">
        <v>38</v>
      </c>
      <c r="E318" t="s">
        <v>39</v>
      </c>
      <c r="F318" t="s">
        <v>40</v>
      </c>
      <c r="G318" t="s">
        <v>38</v>
      </c>
      <c r="I318" t="s">
        <v>247</v>
      </c>
      <c r="J318" t="s">
        <v>114</v>
      </c>
      <c r="K318" t="s">
        <v>63</v>
      </c>
      <c r="L318" t="s">
        <v>73</v>
      </c>
      <c r="W318" t="s">
        <v>52</v>
      </c>
      <c r="X318">
        <v>1</v>
      </c>
      <c r="Y318" t="s">
        <v>51</v>
      </c>
      <c r="Z318">
        <v>3</v>
      </c>
      <c r="AA318" t="s">
        <v>46</v>
      </c>
      <c r="AB318">
        <v>2</v>
      </c>
      <c r="AC318">
        <v>1</v>
      </c>
    </row>
    <row r="319" spans="1:29">
      <c r="A319" s="5" t="s">
        <v>463</v>
      </c>
      <c r="B319">
        <v>33</v>
      </c>
      <c r="C319">
        <v>34</v>
      </c>
      <c r="D319" t="s">
        <v>38</v>
      </c>
      <c r="E319" t="s">
        <v>49</v>
      </c>
      <c r="F319" t="s">
        <v>39</v>
      </c>
      <c r="G319" t="s">
        <v>43</v>
      </c>
      <c r="I319" t="s">
        <v>247</v>
      </c>
      <c r="J319" t="s">
        <v>114</v>
      </c>
      <c r="K319" t="s">
        <v>63</v>
      </c>
      <c r="L319" t="s">
        <v>48</v>
      </c>
      <c r="W319" t="s">
        <v>52</v>
      </c>
      <c r="X319">
        <v>4</v>
      </c>
      <c r="Y319" t="s">
        <v>51</v>
      </c>
      <c r="Z319">
        <v>1</v>
      </c>
      <c r="AA319" t="s">
        <v>46</v>
      </c>
      <c r="AB319">
        <v>2</v>
      </c>
      <c r="AC319">
        <v>1</v>
      </c>
    </row>
    <row r="320" spans="1:29">
      <c r="A320" s="5" t="s">
        <v>463</v>
      </c>
      <c r="B320">
        <v>34</v>
      </c>
      <c r="C320">
        <v>35</v>
      </c>
      <c r="D320" t="s">
        <v>38</v>
      </c>
      <c r="E320" t="s">
        <v>39</v>
      </c>
      <c r="F320" t="s">
        <v>42</v>
      </c>
      <c r="G320" t="s">
        <v>38</v>
      </c>
      <c r="I320" t="s">
        <v>199</v>
      </c>
      <c r="J320" t="s">
        <v>453</v>
      </c>
      <c r="K320" t="s">
        <v>63</v>
      </c>
      <c r="L320" t="s">
        <v>48</v>
      </c>
      <c r="W320" t="s">
        <v>52</v>
      </c>
      <c r="X320">
        <v>1</v>
      </c>
      <c r="Y320" t="s">
        <v>51</v>
      </c>
      <c r="Z320">
        <v>3</v>
      </c>
      <c r="AA320" t="s">
        <v>45</v>
      </c>
      <c r="AB320">
        <v>1</v>
      </c>
      <c r="AC320">
        <v>2</v>
      </c>
    </row>
    <row r="321" spans="1:29">
      <c r="A321" s="5" t="s">
        <v>463</v>
      </c>
      <c r="B321">
        <v>35</v>
      </c>
      <c r="C321">
        <v>36</v>
      </c>
      <c r="D321" t="s">
        <v>38</v>
      </c>
      <c r="E321" t="s">
        <v>39</v>
      </c>
      <c r="F321" t="s">
        <v>71</v>
      </c>
      <c r="G321" t="s">
        <v>38</v>
      </c>
      <c r="I321" t="s">
        <v>248</v>
      </c>
      <c r="J321" t="s">
        <v>68</v>
      </c>
      <c r="K321" t="s">
        <v>61</v>
      </c>
      <c r="L321" t="s">
        <v>44</v>
      </c>
      <c r="W321" t="s">
        <v>52</v>
      </c>
      <c r="X321">
        <v>2</v>
      </c>
      <c r="Y321" t="s">
        <v>51</v>
      </c>
      <c r="Z321">
        <v>2</v>
      </c>
      <c r="AA321" t="s">
        <v>46</v>
      </c>
      <c r="AB321">
        <v>2</v>
      </c>
      <c r="AC321">
        <v>3</v>
      </c>
    </row>
    <row r="322" spans="1:29">
      <c r="A322" s="5" t="s">
        <v>463</v>
      </c>
      <c r="B322">
        <v>36</v>
      </c>
      <c r="C322">
        <v>37</v>
      </c>
      <c r="D322" t="s">
        <v>38</v>
      </c>
      <c r="E322" t="s">
        <v>39</v>
      </c>
      <c r="F322" t="s">
        <v>42</v>
      </c>
      <c r="G322" t="s">
        <v>38</v>
      </c>
      <c r="I322" t="s">
        <v>199</v>
      </c>
      <c r="J322" t="s">
        <v>453</v>
      </c>
      <c r="K322" t="s">
        <v>63</v>
      </c>
      <c r="L322" t="s">
        <v>73</v>
      </c>
      <c r="W322" t="s">
        <v>52</v>
      </c>
      <c r="X322">
        <v>1</v>
      </c>
      <c r="Y322" t="s">
        <v>51</v>
      </c>
      <c r="Z322">
        <v>3</v>
      </c>
      <c r="AA322" t="s">
        <v>45</v>
      </c>
      <c r="AB322">
        <v>1</v>
      </c>
      <c r="AC322">
        <v>2</v>
      </c>
    </row>
    <row r="323" spans="1:29">
      <c r="A323" s="5" t="s">
        <v>463</v>
      </c>
      <c r="B323">
        <v>37</v>
      </c>
      <c r="C323">
        <v>38</v>
      </c>
      <c r="D323" t="s">
        <v>38</v>
      </c>
      <c r="E323" t="s">
        <v>39</v>
      </c>
      <c r="F323" t="s">
        <v>71</v>
      </c>
      <c r="G323" t="s">
        <v>38</v>
      </c>
      <c r="I323" t="s">
        <v>198</v>
      </c>
      <c r="J323" t="s">
        <v>68</v>
      </c>
      <c r="K323" t="s">
        <v>61</v>
      </c>
      <c r="L323" t="s">
        <v>44</v>
      </c>
      <c r="M323" t="s">
        <v>63</v>
      </c>
      <c r="N323" t="s">
        <v>48</v>
      </c>
      <c r="W323" t="s">
        <v>52</v>
      </c>
      <c r="X323">
        <v>2</v>
      </c>
      <c r="Y323" t="s">
        <v>51</v>
      </c>
      <c r="Z323">
        <v>2</v>
      </c>
      <c r="AA323" t="s">
        <v>46</v>
      </c>
      <c r="AB323">
        <v>1</v>
      </c>
      <c r="AC323">
        <v>3</v>
      </c>
    </row>
    <row r="324" spans="1:29">
      <c r="A324" s="5" t="s">
        <v>463</v>
      </c>
      <c r="B324">
        <v>38</v>
      </c>
      <c r="C324">
        <v>39</v>
      </c>
      <c r="D324" t="s">
        <v>38</v>
      </c>
      <c r="E324" t="s">
        <v>39</v>
      </c>
      <c r="F324" t="s">
        <v>71</v>
      </c>
      <c r="G324" t="s">
        <v>38</v>
      </c>
      <c r="I324" t="s">
        <v>198</v>
      </c>
      <c r="J324" t="s">
        <v>68</v>
      </c>
      <c r="K324" t="s">
        <v>61</v>
      </c>
      <c r="L324" t="s">
        <v>44</v>
      </c>
      <c r="M324" t="s">
        <v>63</v>
      </c>
      <c r="N324" t="s">
        <v>48</v>
      </c>
      <c r="W324" t="s">
        <v>52</v>
      </c>
      <c r="X324">
        <v>2</v>
      </c>
      <c r="Y324" t="s">
        <v>51</v>
      </c>
      <c r="Z324">
        <v>2</v>
      </c>
      <c r="AA324" t="s">
        <v>46</v>
      </c>
      <c r="AB324">
        <v>1</v>
      </c>
      <c r="AC324">
        <v>3</v>
      </c>
    </row>
    <row r="325" spans="1:29">
      <c r="A325" s="5" t="s">
        <v>463</v>
      </c>
      <c r="B325">
        <v>39</v>
      </c>
      <c r="C325">
        <v>40</v>
      </c>
      <c r="D325" t="s">
        <v>38</v>
      </c>
      <c r="E325" t="s">
        <v>39</v>
      </c>
      <c r="F325" t="s">
        <v>40</v>
      </c>
      <c r="G325" t="s">
        <v>38</v>
      </c>
      <c r="I325" t="s">
        <v>198</v>
      </c>
      <c r="J325" t="s">
        <v>68</v>
      </c>
      <c r="K325" t="s">
        <v>61</v>
      </c>
      <c r="L325" t="s">
        <v>44</v>
      </c>
      <c r="W325" t="s">
        <v>52</v>
      </c>
      <c r="X325">
        <v>2</v>
      </c>
      <c r="Y325" t="s">
        <v>51</v>
      </c>
      <c r="Z325">
        <v>2</v>
      </c>
      <c r="AA325" t="s">
        <v>46</v>
      </c>
      <c r="AB325">
        <v>2</v>
      </c>
      <c r="AC325">
        <v>3</v>
      </c>
    </row>
    <row r="326" spans="1:29">
      <c r="A326" s="5" t="s">
        <v>463</v>
      </c>
      <c r="B326">
        <v>40</v>
      </c>
      <c r="C326">
        <v>41</v>
      </c>
      <c r="D326" t="s">
        <v>38</v>
      </c>
      <c r="E326" t="s">
        <v>39</v>
      </c>
      <c r="F326" t="s">
        <v>40</v>
      </c>
      <c r="G326" t="s">
        <v>38</v>
      </c>
      <c r="I326" t="s">
        <v>200</v>
      </c>
      <c r="J326" t="s">
        <v>68</v>
      </c>
      <c r="K326" t="s">
        <v>61</v>
      </c>
      <c r="L326" t="s">
        <v>44</v>
      </c>
      <c r="W326" t="s">
        <v>52</v>
      </c>
      <c r="X326">
        <v>2</v>
      </c>
      <c r="Y326" t="s">
        <v>51</v>
      </c>
      <c r="Z326">
        <v>2</v>
      </c>
      <c r="AA326" t="s">
        <v>46</v>
      </c>
      <c r="AB326">
        <v>2</v>
      </c>
      <c r="AC326">
        <v>3</v>
      </c>
    </row>
    <row r="327" spans="1:29">
      <c r="A327" s="5" t="s">
        <v>463</v>
      </c>
      <c r="B327">
        <v>41</v>
      </c>
      <c r="C327">
        <v>42</v>
      </c>
      <c r="D327" t="s">
        <v>37</v>
      </c>
      <c r="E327" t="s">
        <v>49</v>
      </c>
      <c r="G327" t="s">
        <v>43</v>
      </c>
      <c r="I327" t="s">
        <v>201</v>
      </c>
      <c r="J327" t="s">
        <v>60</v>
      </c>
      <c r="K327" t="s">
        <v>62</v>
      </c>
      <c r="L327" t="s">
        <v>44</v>
      </c>
      <c r="W327" t="s">
        <v>52</v>
      </c>
      <c r="X327">
        <v>4</v>
      </c>
      <c r="Y327" t="s">
        <v>51</v>
      </c>
      <c r="Z327">
        <v>1</v>
      </c>
      <c r="AA327" t="s">
        <v>46</v>
      </c>
      <c r="AB327">
        <v>3</v>
      </c>
      <c r="AC327">
        <v>4</v>
      </c>
    </row>
    <row r="328" spans="1:29">
      <c r="A328" s="5" t="s">
        <v>463</v>
      </c>
      <c r="B328">
        <v>42</v>
      </c>
      <c r="C328">
        <v>43</v>
      </c>
      <c r="D328" t="s">
        <v>38</v>
      </c>
      <c r="E328" t="s">
        <v>39</v>
      </c>
      <c r="F328" t="s">
        <v>40</v>
      </c>
      <c r="G328" t="s">
        <v>38</v>
      </c>
      <c r="I328" t="s">
        <v>200</v>
      </c>
      <c r="J328" t="s">
        <v>68</v>
      </c>
      <c r="K328" t="s">
        <v>61</v>
      </c>
      <c r="L328" t="s">
        <v>44</v>
      </c>
      <c r="W328" t="s">
        <v>52</v>
      </c>
      <c r="X328">
        <v>2</v>
      </c>
      <c r="Y328" t="s">
        <v>51</v>
      </c>
      <c r="Z328">
        <v>2</v>
      </c>
      <c r="AA328" t="s">
        <v>46</v>
      </c>
      <c r="AB328">
        <v>2</v>
      </c>
      <c r="AC328">
        <v>3</v>
      </c>
    </row>
    <row r="329" spans="1:29">
      <c r="A329" s="5" t="s">
        <v>463</v>
      </c>
      <c r="B329">
        <v>43</v>
      </c>
      <c r="C329">
        <v>44</v>
      </c>
      <c r="D329" t="s">
        <v>37</v>
      </c>
      <c r="E329" t="s">
        <v>39</v>
      </c>
      <c r="F329" t="s">
        <v>40</v>
      </c>
      <c r="G329" t="s">
        <v>38</v>
      </c>
      <c r="I329" t="s">
        <v>272</v>
      </c>
      <c r="J329" t="s">
        <v>448</v>
      </c>
      <c r="K329" t="s">
        <v>63</v>
      </c>
      <c r="L329" t="s">
        <v>48</v>
      </c>
      <c r="W329" t="s">
        <v>52</v>
      </c>
      <c r="X329">
        <v>1</v>
      </c>
      <c r="Y329" t="s">
        <v>51</v>
      </c>
      <c r="Z329">
        <v>3</v>
      </c>
      <c r="AA329" t="s">
        <v>46</v>
      </c>
      <c r="AB329">
        <v>1</v>
      </c>
      <c r="AC329">
        <v>0</v>
      </c>
    </row>
    <row r="330" spans="1:29">
      <c r="A330" s="5" t="s">
        <v>463</v>
      </c>
      <c r="B330">
        <v>44</v>
      </c>
      <c r="C330">
        <v>45</v>
      </c>
      <c r="D330" t="s">
        <v>37</v>
      </c>
      <c r="E330" t="s">
        <v>39</v>
      </c>
      <c r="F330" t="s">
        <v>71</v>
      </c>
      <c r="G330" t="s">
        <v>38</v>
      </c>
      <c r="I330" t="s">
        <v>202</v>
      </c>
      <c r="J330" t="s">
        <v>114</v>
      </c>
      <c r="K330" t="s">
        <v>61</v>
      </c>
      <c r="L330" t="s">
        <v>44</v>
      </c>
      <c r="W330" t="s">
        <v>52</v>
      </c>
      <c r="X330">
        <v>1</v>
      </c>
      <c r="Y330" t="s">
        <v>51</v>
      </c>
      <c r="Z330">
        <v>3</v>
      </c>
      <c r="AA330" t="s">
        <v>46</v>
      </c>
      <c r="AB330">
        <v>2</v>
      </c>
      <c r="AC330">
        <v>1</v>
      </c>
    </row>
    <row r="331" spans="1:29">
      <c r="A331" s="5" t="s">
        <v>463</v>
      </c>
      <c r="B331">
        <v>45</v>
      </c>
      <c r="C331">
        <v>46</v>
      </c>
      <c r="D331" t="s">
        <v>37</v>
      </c>
      <c r="E331" t="s">
        <v>49</v>
      </c>
      <c r="F331" t="s">
        <v>71</v>
      </c>
      <c r="G331" t="s">
        <v>53</v>
      </c>
      <c r="I331" t="s">
        <v>203</v>
      </c>
      <c r="J331" t="s">
        <v>114</v>
      </c>
      <c r="K331" t="s">
        <v>63</v>
      </c>
      <c r="L331" t="s">
        <v>48</v>
      </c>
      <c r="W331" t="s">
        <v>52</v>
      </c>
      <c r="X331">
        <v>1</v>
      </c>
      <c r="Y331" t="s">
        <v>51</v>
      </c>
      <c r="Z331">
        <v>3</v>
      </c>
      <c r="AA331" t="s">
        <v>46</v>
      </c>
      <c r="AB331">
        <v>1</v>
      </c>
      <c r="AC331">
        <v>1</v>
      </c>
    </row>
    <row r="332" spans="1:29">
      <c r="A332" s="5" t="s">
        <v>463</v>
      </c>
      <c r="B332">
        <v>46</v>
      </c>
      <c r="C332">
        <v>47</v>
      </c>
      <c r="D332" t="s">
        <v>37</v>
      </c>
      <c r="E332" t="s">
        <v>49</v>
      </c>
      <c r="F332" t="s">
        <v>71</v>
      </c>
      <c r="G332" t="s">
        <v>53</v>
      </c>
      <c r="I332" t="s">
        <v>203</v>
      </c>
      <c r="J332" t="s">
        <v>114</v>
      </c>
      <c r="K332" t="s">
        <v>63</v>
      </c>
      <c r="L332" t="s">
        <v>48</v>
      </c>
      <c r="W332" t="s">
        <v>52</v>
      </c>
      <c r="X332">
        <v>1</v>
      </c>
      <c r="Y332" t="s">
        <v>51</v>
      </c>
      <c r="Z332">
        <v>3</v>
      </c>
      <c r="AA332" t="s">
        <v>46</v>
      </c>
      <c r="AB332">
        <v>1</v>
      </c>
      <c r="AC332">
        <v>1</v>
      </c>
    </row>
    <row r="333" spans="1:29">
      <c r="A333" s="5" t="s">
        <v>463</v>
      </c>
      <c r="B333">
        <v>47</v>
      </c>
      <c r="C333">
        <v>48</v>
      </c>
      <c r="D333" t="s">
        <v>37</v>
      </c>
      <c r="E333" t="s">
        <v>50</v>
      </c>
      <c r="F333" t="s">
        <v>49</v>
      </c>
      <c r="G333" t="s">
        <v>53</v>
      </c>
      <c r="I333" t="s">
        <v>204</v>
      </c>
      <c r="J333" t="s">
        <v>114</v>
      </c>
      <c r="K333" t="s">
        <v>61</v>
      </c>
      <c r="L333" t="s">
        <v>44</v>
      </c>
      <c r="W333" t="s">
        <v>52</v>
      </c>
      <c r="X333">
        <v>1</v>
      </c>
      <c r="Y333" t="s">
        <v>51</v>
      </c>
      <c r="Z333">
        <v>2</v>
      </c>
      <c r="AA333" t="s">
        <v>46</v>
      </c>
      <c r="AB333">
        <v>1</v>
      </c>
      <c r="AC333">
        <v>1</v>
      </c>
    </row>
    <row r="334" spans="1:29">
      <c r="A334" s="5" t="s">
        <v>463</v>
      </c>
      <c r="B334">
        <v>48</v>
      </c>
      <c r="C334">
        <v>49</v>
      </c>
      <c r="D334" t="s">
        <v>37</v>
      </c>
      <c r="E334" t="s">
        <v>50</v>
      </c>
      <c r="F334" t="s">
        <v>49</v>
      </c>
      <c r="G334" t="s">
        <v>53</v>
      </c>
      <c r="I334" t="s">
        <v>205</v>
      </c>
      <c r="J334" t="s">
        <v>114</v>
      </c>
      <c r="K334" t="s">
        <v>61</v>
      </c>
      <c r="L334" t="s">
        <v>44</v>
      </c>
      <c r="M334" t="s">
        <v>63</v>
      </c>
      <c r="N334" t="s">
        <v>48</v>
      </c>
      <c r="W334" t="s">
        <v>52</v>
      </c>
      <c r="X334">
        <v>1</v>
      </c>
      <c r="Y334" t="s">
        <v>51</v>
      </c>
      <c r="Z334">
        <v>2</v>
      </c>
      <c r="AC334">
        <v>1</v>
      </c>
    </row>
    <row r="335" spans="1:29">
      <c r="A335" s="5" t="s">
        <v>463</v>
      </c>
      <c r="B335">
        <v>49</v>
      </c>
      <c r="C335">
        <v>50</v>
      </c>
      <c r="D335" t="s">
        <v>37</v>
      </c>
      <c r="E335" t="s">
        <v>50</v>
      </c>
      <c r="F335" t="s">
        <v>49</v>
      </c>
      <c r="G335" t="s">
        <v>53</v>
      </c>
      <c r="I335" t="s">
        <v>205</v>
      </c>
      <c r="J335" t="s">
        <v>114</v>
      </c>
      <c r="K335" t="s">
        <v>61</v>
      </c>
      <c r="L335" t="s">
        <v>44</v>
      </c>
      <c r="M335" t="s">
        <v>797</v>
      </c>
      <c r="N335" t="s">
        <v>48</v>
      </c>
      <c r="W335" t="s">
        <v>51</v>
      </c>
      <c r="X335">
        <v>2</v>
      </c>
      <c r="Y335" t="s">
        <v>65</v>
      </c>
      <c r="Z335">
        <v>1</v>
      </c>
      <c r="AC335">
        <v>1</v>
      </c>
    </row>
    <row r="336" spans="1:29">
      <c r="A336" s="5" t="s">
        <v>463</v>
      </c>
      <c r="B336">
        <v>50</v>
      </c>
      <c r="C336">
        <v>51</v>
      </c>
      <c r="D336" t="s">
        <v>37</v>
      </c>
      <c r="E336" t="s">
        <v>50</v>
      </c>
      <c r="F336" t="s">
        <v>49</v>
      </c>
      <c r="G336" t="s">
        <v>53</v>
      </c>
      <c r="I336" t="s">
        <v>206</v>
      </c>
      <c r="J336" t="s">
        <v>68</v>
      </c>
      <c r="K336" t="s">
        <v>61</v>
      </c>
      <c r="L336" t="s">
        <v>44</v>
      </c>
      <c r="W336" t="s">
        <v>51</v>
      </c>
      <c r="X336">
        <v>2</v>
      </c>
      <c r="Y336" t="s">
        <v>65</v>
      </c>
      <c r="Z336">
        <v>1</v>
      </c>
      <c r="AC336">
        <v>3</v>
      </c>
    </row>
    <row r="337" spans="1:29">
      <c r="A337" s="5" t="s">
        <v>463</v>
      </c>
      <c r="B337">
        <v>51</v>
      </c>
      <c r="C337">
        <v>52</v>
      </c>
      <c r="D337" t="s">
        <v>37</v>
      </c>
      <c r="E337" t="s">
        <v>50</v>
      </c>
      <c r="F337" t="s">
        <v>49</v>
      </c>
      <c r="G337" t="s">
        <v>53</v>
      </c>
      <c r="I337" t="s">
        <v>206</v>
      </c>
      <c r="J337" t="s">
        <v>68</v>
      </c>
      <c r="K337" t="s">
        <v>61</v>
      </c>
      <c r="L337" t="s">
        <v>44</v>
      </c>
      <c r="W337" t="s">
        <v>51</v>
      </c>
      <c r="X337">
        <v>2</v>
      </c>
      <c r="Y337" t="s">
        <v>65</v>
      </c>
      <c r="Z337">
        <v>1</v>
      </c>
      <c r="AC337">
        <v>3</v>
      </c>
    </row>
    <row r="338" spans="1:29">
      <c r="A338" s="5" t="s">
        <v>463</v>
      </c>
      <c r="B338">
        <v>52</v>
      </c>
      <c r="C338">
        <v>53</v>
      </c>
      <c r="D338" t="s">
        <v>37</v>
      </c>
      <c r="E338" t="s">
        <v>50</v>
      </c>
      <c r="F338" t="s">
        <v>49</v>
      </c>
      <c r="G338" t="s">
        <v>53</v>
      </c>
      <c r="I338" t="s">
        <v>206</v>
      </c>
      <c r="J338" t="s">
        <v>68</v>
      </c>
      <c r="K338" t="s">
        <v>61</v>
      </c>
      <c r="L338" t="s">
        <v>44</v>
      </c>
      <c r="W338" t="s">
        <v>51</v>
      </c>
      <c r="X338">
        <v>2</v>
      </c>
      <c r="Y338" t="s">
        <v>65</v>
      </c>
      <c r="Z338">
        <v>1</v>
      </c>
      <c r="AC338">
        <v>3</v>
      </c>
    </row>
    <row r="339" spans="1:29">
      <c r="A339" s="5" t="s">
        <v>463</v>
      </c>
      <c r="B339">
        <v>53</v>
      </c>
      <c r="C339">
        <v>54</v>
      </c>
      <c r="D339" t="s">
        <v>37</v>
      </c>
      <c r="E339" t="s">
        <v>50</v>
      </c>
      <c r="F339" t="s">
        <v>49</v>
      </c>
      <c r="G339" t="s">
        <v>53</v>
      </c>
      <c r="I339" t="s">
        <v>206</v>
      </c>
      <c r="J339" t="s">
        <v>68</v>
      </c>
      <c r="K339" t="s">
        <v>61</v>
      </c>
      <c r="L339" t="s">
        <v>44</v>
      </c>
      <c r="W339" t="s">
        <v>51</v>
      </c>
      <c r="X339">
        <v>2</v>
      </c>
      <c r="Y339" t="s">
        <v>65</v>
      </c>
      <c r="Z339">
        <v>1</v>
      </c>
      <c r="AC339">
        <v>3</v>
      </c>
    </row>
    <row r="340" spans="1:29">
      <c r="A340" s="5" t="s">
        <v>463</v>
      </c>
      <c r="B340">
        <v>54</v>
      </c>
      <c r="C340">
        <v>55</v>
      </c>
      <c r="D340" t="s">
        <v>37</v>
      </c>
      <c r="E340" t="s">
        <v>50</v>
      </c>
      <c r="F340" t="s">
        <v>49</v>
      </c>
      <c r="G340" t="s">
        <v>53</v>
      </c>
      <c r="I340" t="s">
        <v>206</v>
      </c>
      <c r="J340" t="s">
        <v>68</v>
      </c>
      <c r="K340" t="s">
        <v>61</v>
      </c>
      <c r="L340" t="s">
        <v>44</v>
      </c>
      <c r="W340" t="s">
        <v>51</v>
      </c>
      <c r="X340">
        <v>2</v>
      </c>
      <c r="Y340" t="s">
        <v>65</v>
      </c>
      <c r="Z340">
        <v>1</v>
      </c>
      <c r="AC340">
        <v>3</v>
      </c>
    </row>
    <row r="341" spans="1:29">
      <c r="A341" s="5" t="s">
        <v>463</v>
      </c>
      <c r="B341">
        <v>55</v>
      </c>
      <c r="C341">
        <v>56</v>
      </c>
      <c r="D341" t="s">
        <v>37</v>
      </c>
      <c r="E341" t="s">
        <v>50</v>
      </c>
      <c r="F341" t="s">
        <v>49</v>
      </c>
      <c r="G341" t="s">
        <v>53</v>
      </c>
      <c r="I341" t="s">
        <v>206</v>
      </c>
      <c r="J341" t="s">
        <v>68</v>
      </c>
      <c r="K341" t="s">
        <v>61</v>
      </c>
      <c r="L341" t="s">
        <v>44</v>
      </c>
      <c r="W341" t="s">
        <v>51</v>
      </c>
      <c r="X341">
        <v>2</v>
      </c>
      <c r="Y341" t="s">
        <v>65</v>
      </c>
      <c r="Z341">
        <v>1</v>
      </c>
      <c r="AC341">
        <v>3</v>
      </c>
    </row>
    <row r="342" spans="1:29">
      <c r="A342" s="5" t="s">
        <v>463</v>
      </c>
      <c r="B342">
        <v>56</v>
      </c>
      <c r="C342">
        <v>57</v>
      </c>
      <c r="D342" t="s">
        <v>37</v>
      </c>
      <c r="E342" t="s">
        <v>50</v>
      </c>
      <c r="F342" t="s">
        <v>49</v>
      </c>
      <c r="G342" t="s">
        <v>54</v>
      </c>
      <c r="I342" t="s">
        <v>207</v>
      </c>
      <c r="J342" t="s">
        <v>60</v>
      </c>
      <c r="K342" t="s">
        <v>62</v>
      </c>
      <c r="L342" t="s">
        <v>44</v>
      </c>
      <c r="W342" t="s">
        <v>51</v>
      </c>
      <c r="X342">
        <v>2</v>
      </c>
      <c r="Y342" t="s">
        <v>65</v>
      </c>
      <c r="Z342">
        <v>2</v>
      </c>
      <c r="AC342">
        <v>4</v>
      </c>
    </row>
    <row r="343" spans="1:29">
      <c r="A343" s="5" t="s">
        <v>463</v>
      </c>
      <c r="B343">
        <v>57</v>
      </c>
      <c r="C343">
        <v>58</v>
      </c>
      <c r="D343" t="s">
        <v>37</v>
      </c>
      <c r="E343" t="s">
        <v>50</v>
      </c>
      <c r="F343" t="s">
        <v>49</v>
      </c>
      <c r="G343" t="s">
        <v>54</v>
      </c>
      <c r="I343" t="s">
        <v>207</v>
      </c>
      <c r="J343" t="s">
        <v>60</v>
      </c>
      <c r="K343" t="s">
        <v>62</v>
      </c>
      <c r="L343" t="s">
        <v>44</v>
      </c>
      <c r="W343" t="s">
        <v>51</v>
      </c>
      <c r="X343">
        <v>2</v>
      </c>
      <c r="Y343" t="s">
        <v>65</v>
      </c>
      <c r="Z343">
        <v>2</v>
      </c>
      <c r="AC343">
        <v>4</v>
      </c>
    </row>
    <row r="344" spans="1:29">
      <c r="A344" s="5" t="s">
        <v>463</v>
      </c>
      <c r="B344">
        <v>58</v>
      </c>
      <c r="C344">
        <v>59</v>
      </c>
      <c r="D344" t="s">
        <v>37</v>
      </c>
      <c r="E344" t="s">
        <v>50</v>
      </c>
      <c r="F344" t="s">
        <v>41</v>
      </c>
      <c r="G344" t="s">
        <v>54</v>
      </c>
      <c r="I344" t="s">
        <v>208</v>
      </c>
      <c r="J344" t="s">
        <v>60</v>
      </c>
      <c r="K344" t="s">
        <v>62</v>
      </c>
      <c r="L344" t="s">
        <v>44</v>
      </c>
      <c r="O344" t="s">
        <v>45</v>
      </c>
      <c r="P344">
        <v>2</v>
      </c>
      <c r="Q344" t="s">
        <v>67</v>
      </c>
      <c r="W344" t="s">
        <v>51</v>
      </c>
      <c r="X344">
        <v>2</v>
      </c>
      <c r="Y344" t="s">
        <v>65</v>
      </c>
      <c r="Z344">
        <v>2</v>
      </c>
      <c r="AA344" t="s">
        <v>45</v>
      </c>
      <c r="AB344">
        <v>1</v>
      </c>
      <c r="AC344">
        <v>4</v>
      </c>
    </row>
    <row r="345" spans="1:29">
      <c r="A345" s="5" t="s">
        <v>463</v>
      </c>
      <c r="B345">
        <v>59</v>
      </c>
      <c r="C345">
        <v>60</v>
      </c>
      <c r="D345" t="s">
        <v>38</v>
      </c>
      <c r="E345" t="s">
        <v>39</v>
      </c>
      <c r="F345" t="s">
        <v>41</v>
      </c>
      <c r="G345" t="s">
        <v>38</v>
      </c>
      <c r="I345" t="s">
        <v>266</v>
      </c>
      <c r="J345" t="s">
        <v>448</v>
      </c>
      <c r="K345" t="s">
        <v>796</v>
      </c>
      <c r="L345" t="s">
        <v>44</v>
      </c>
      <c r="O345" t="s">
        <v>45</v>
      </c>
      <c r="P345">
        <v>40</v>
      </c>
      <c r="Q345" t="s">
        <v>48</v>
      </c>
      <c r="W345" t="s">
        <v>51</v>
      </c>
      <c r="X345">
        <v>4</v>
      </c>
      <c r="Y345" t="s">
        <v>45</v>
      </c>
      <c r="Z345">
        <v>3</v>
      </c>
      <c r="AC345">
        <v>0</v>
      </c>
    </row>
    <row r="346" spans="1:29">
      <c r="A346" s="5" t="s">
        <v>463</v>
      </c>
      <c r="B346">
        <v>60</v>
      </c>
      <c r="C346">
        <v>61</v>
      </c>
      <c r="D346" t="s">
        <v>37</v>
      </c>
      <c r="E346" t="s">
        <v>41</v>
      </c>
      <c r="F346" t="s">
        <v>39</v>
      </c>
      <c r="G346" t="s">
        <v>38</v>
      </c>
      <c r="I346" t="s">
        <v>267</v>
      </c>
      <c r="J346" t="s">
        <v>79</v>
      </c>
      <c r="K346" t="s">
        <v>796</v>
      </c>
      <c r="L346" t="s">
        <v>44</v>
      </c>
      <c r="O346" t="s">
        <v>46</v>
      </c>
      <c r="P346">
        <v>30</v>
      </c>
      <c r="Q346" t="s">
        <v>48</v>
      </c>
      <c r="W346" t="s">
        <v>51</v>
      </c>
      <c r="X346">
        <v>4</v>
      </c>
      <c r="Y346" t="s">
        <v>45</v>
      </c>
      <c r="Z346">
        <v>4</v>
      </c>
      <c r="AC346">
        <v>2</v>
      </c>
    </row>
    <row r="347" spans="1:29">
      <c r="A347" s="5" t="s">
        <v>463</v>
      </c>
      <c r="B347">
        <v>61</v>
      </c>
      <c r="C347">
        <v>62</v>
      </c>
      <c r="D347" t="s">
        <v>38</v>
      </c>
      <c r="E347" t="s">
        <v>39</v>
      </c>
      <c r="F347" t="s">
        <v>41</v>
      </c>
      <c r="G347" t="s">
        <v>38</v>
      </c>
      <c r="I347" t="s">
        <v>267</v>
      </c>
      <c r="J347" t="s">
        <v>114</v>
      </c>
      <c r="K347" t="s">
        <v>796</v>
      </c>
      <c r="L347" t="s">
        <v>44</v>
      </c>
      <c r="O347" t="s">
        <v>46</v>
      </c>
      <c r="P347">
        <v>40</v>
      </c>
      <c r="Q347" t="s">
        <v>48</v>
      </c>
      <c r="W347" t="s">
        <v>51</v>
      </c>
      <c r="X347">
        <v>3</v>
      </c>
      <c r="Y347" t="s">
        <v>45</v>
      </c>
      <c r="Z347">
        <v>4</v>
      </c>
      <c r="AC347">
        <v>1</v>
      </c>
    </row>
    <row r="348" spans="1:29">
      <c r="A348" s="5" t="s">
        <v>463</v>
      </c>
      <c r="B348">
        <v>62</v>
      </c>
      <c r="C348">
        <v>63</v>
      </c>
      <c r="D348" t="s">
        <v>38</v>
      </c>
      <c r="E348" t="s">
        <v>50</v>
      </c>
      <c r="F348" t="s">
        <v>41</v>
      </c>
      <c r="G348" t="s">
        <v>38</v>
      </c>
      <c r="I348" t="s">
        <v>267</v>
      </c>
      <c r="J348" t="s">
        <v>114</v>
      </c>
      <c r="K348" t="s">
        <v>796</v>
      </c>
      <c r="L348" t="s">
        <v>44</v>
      </c>
      <c r="M348" t="s">
        <v>61</v>
      </c>
      <c r="N348" t="s">
        <v>44</v>
      </c>
      <c r="O348" t="s">
        <v>46</v>
      </c>
      <c r="P348">
        <v>40</v>
      </c>
      <c r="Q348" t="s">
        <v>48</v>
      </c>
      <c r="W348" t="s">
        <v>51</v>
      </c>
      <c r="X348">
        <v>3</v>
      </c>
      <c r="Y348" t="s">
        <v>45</v>
      </c>
      <c r="Z348">
        <v>3</v>
      </c>
      <c r="AA348" t="s">
        <v>65</v>
      </c>
      <c r="AB348">
        <v>1</v>
      </c>
      <c r="AC348">
        <v>1</v>
      </c>
    </row>
    <row r="349" spans="1:29">
      <c r="A349" s="5" t="s">
        <v>463</v>
      </c>
      <c r="B349">
        <v>63</v>
      </c>
      <c r="C349">
        <v>64</v>
      </c>
      <c r="D349" t="s">
        <v>38</v>
      </c>
      <c r="E349" t="s">
        <v>50</v>
      </c>
      <c r="F349" t="s">
        <v>41</v>
      </c>
      <c r="G349" t="s">
        <v>38</v>
      </c>
      <c r="I349" t="s">
        <v>440</v>
      </c>
      <c r="J349" t="s">
        <v>59</v>
      </c>
      <c r="K349" t="s">
        <v>796</v>
      </c>
      <c r="L349" t="s">
        <v>44</v>
      </c>
      <c r="M349" t="s">
        <v>61</v>
      </c>
      <c r="N349" t="s">
        <v>44</v>
      </c>
      <c r="O349" t="s">
        <v>46</v>
      </c>
      <c r="P349">
        <v>40</v>
      </c>
      <c r="Q349" t="s">
        <v>48</v>
      </c>
      <c r="W349" t="s">
        <v>51</v>
      </c>
      <c r="X349">
        <v>3</v>
      </c>
      <c r="Y349" t="s">
        <v>45</v>
      </c>
      <c r="Z349">
        <v>3</v>
      </c>
      <c r="AA349" t="s">
        <v>66</v>
      </c>
      <c r="AB349">
        <v>2</v>
      </c>
      <c r="AC349">
        <v>2</v>
      </c>
    </row>
    <row r="350" spans="1:29">
      <c r="A350" s="5" t="s">
        <v>463</v>
      </c>
      <c r="B350">
        <v>64</v>
      </c>
      <c r="C350">
        <v>65</v>
      </c>
      <c r="D350" t="s">
        <v>38</v>
      </c>
      <c r="E350" t="s">
        <v>50</v>
      </c>
      <c r="F350" t="s">
        <v>41</v>
      </c>
      <c r="G350" t="s">
        <v>38</v>
      </c>
      <c r="I350" t="s">
        <v>440</v>
      </c>
      <c r="J350" t="s">
        <v>79</v>
      </c>
      <c r="K350" t="s">
        <v>75</v>
      </c>
      <c r="L350" t="s">
        <v>44</v>
      </c>
      <c r="M350" t="s">
        <v>61</v>
      </c>
      <c r="N350" t="s">
        <v>44</v>
      </c>
      <c r="O350" t="s">
        <v>46</v>
      </c>
      <c r="P350">
        <v>40</v>
      </c>
      <c r="Q350" t="s">
        <v>48</v>
      </c>
      <c r="W350" t="s">
        <v>51</v>
      </c>
      <c r="X350">
        <v>3</v>
      </c>
      <c r="Y350" t="s">
        <v>45</v>
      </c>
      <c r="Z350">
        <v>3</v>
      </c>
      <c r="AA350" t="s">
        <v>66</v>
      </c>
      <c r="AB350">
        <v>2</v>
      </c>
      <c r="AC350">
        <v>2</v>
      </c>
    </row>
    <row r="351" spans="1:29">
      <c r="A351" s="5" t="s">
        <v>463</v>
      </c>
      <c r="B351">
        <v>65</v>
      </c>
      <c r="C351">
        <v>66</v>
      </c>
      <c r="D351" t="s">
        <v>38</v>
      </c>
      <c r="E351" t="s">
        <v>151</v>
      </c>
      <c r="F351" t="s">
        <v>50</v>
      </c>
      <c r="G351" t="s">
        <v>38</v>
      </c>
      <c r="I351" t="s">
        <v>268</v>
      </c>
      <c r="J351" t="s">
        <v>79</v>
      </c>
      <c r="K351" t="s">
        <v>75</v>
      </c>
      <c r="L351" t="s">
        <v>44</v>
      </c>
      <c r="M351" t="s">
        <v>61</v>
      </c>
      <c r="N351" t="s">
        <v>44</v>
      </c>
      <c r="O351" t="s">
        <v>46</v>
      </c>
      <c r="P351">
        <v>40</v>
      </c>
      <c r="Q351" t="s">
        <v>48</v>
      </c>
      <c r="W351" t="s">
        <v>51</v>
      </c>
      <c r="X351">
        <v>3</v>
      </c>
      <c r="Y351" t="s">
        <v>45</v>
      </c>
      <c r="Z351">
        <v>3</v>
      </c>
      <c r="AA351" t="s">
        <v>66</v>
      </c>
      <c r="AB351">
        <v>2</v>
      </c>
      <c r="AC351">
        <v>2</v>
      </c>
    </row>
    <row r="352" spans="1:29">
      <c r="A352" s="5" t="s">
        <v>463</v>
      </c>
      <c r="B352">
        <v>66</v>
      </c>
      <c r="C352">
        <v>67</v>
      </c>
      <c r="D352" t="s">
        <v>38</v>
      </c>
      <c r="E352" t="s">
        <v>151</v>
      </c>
      <c r="F352" t="s">
        <v>50</v>
      </c>
      <c r="G352" t="s">
        <v>38</v>
      </c>
      <c r="I352" t="s">
        <v>268</v>
      </c>
      <c r="J352" t="s">
        <v>79</v>
      </c>
      <c r="K352" t="s">
        <v>75</v>
      </c>
      <c r="L352" t="s">
        <v>44</v>
      </c>
      <c r="M352" t="s">
        <v>61</v>
      </c>
      <c r="N352" t="s">
        <v>44</v>
      </c>
      <c r="O352" t="s">
        <v>46</v>
      </c>
      <c r="P352">
        <v>40</v>
      </c>
      <c r="Q352" t="s">
        <v>48</v>
      </c>
      <c r="W352" t="s">
        <v>51</v>
      </c>
      <c r="X352">
        <v>3</v>
      </c>
      <c r="Y352" t="s">
        <v>45</v>
      </c>
      <c r="Z352">
        <v>3</v>
      </c>
      <c r="AA352" t="s">
        <v>66</v>
      </c>
      <c r="AB352">
        <v>2</v>
      </c>
      <c r="AC352">
        <v>2</v>
      </c>
    </row>
    <row r="353" spans="1:29">
      <c r="A353" s="5" t="s">
        <v>463</v>
      </c>
      <c r="B353">
        <v>67</v>
      </c>
      <c r="C353">
        <v>68</v>
      </c>
      <c r="D353" t="s">
        <v>38</v>
      </c>
      <c r="E353" t="s">
        <v>50</v>
      </c>
      <c r="F353" t="s">
        <v>49</v>
      </c>
      <c r="G353" t="s">
        <v>38</v>
      </c>
      <c r="I353" t="s">
        <v>268</v>
      </c>
      <c r="J353" t="s">
        <v>79</v>
      </c>
      <c r="K353" t="s">
        <v>75</v>
      </c>
      <c r="L353" t="s">
        <v>44</v>
      </c>
      <c r="M353" t="s">
        <v>61</v>
      </c>
      <c r="N353" t="s">
        <v>44</v>
      </c>
      <c r="O353" t="s">
        <v>46</v>
      </c>
      <c r="P353">
        <v>50</v>
      </c>
      <c r="Q353" t="s">
        <v>48</v>
      </c>
      <c r="W353" t="s">
        <v>51</v>
      </c>
      <c r="X353">
        <v>3</v>
      </c>
      <c r="Y353" t="s">
        <v>45</v>
      </c>
      <c r="Z353">
        <v>3</v>
      </c>
      <c r="AA353" t="s">
        <v>66</v>
      </c>
      <c r="AB353">
        <v>3</v>
      </c>
      <c r="AC353">
        <v>2</v>
      </c>
    </row>
    <row r="354" spans="1:29">
      <c r="A354" s="5" t="s">
        <v>463</v>
      </c>
      <c r="B354">
        <v>68</v>
      </c>
      <c r="C354">
        <v>69</v>
      </c>
      <c r="D354" t="s">
        <v>38</v>
      </c>
      <c r="E354" t="s">
        <v>49</v>
      </c>
      <c r="F354" t="s">
        <v>41</v>
      </c>
      <c r="G354" t="s">
        <v>38</v>
      </c>
      <c r="I354" t="s">
        <v>268</v>
      </c>
      <c r="J354" t="s">
        <v>79</v>
      </c>
      <c r="K354" t="s">
        <v>75</v>
      </c>
      <c r="L354" t="s">
        <v>44</v>
      </c>
      <c r="M354" t="s">
        <v>61</v>
      </c>
      <c r="N354" t="s">
        <v>44</v>
      </c>
      <c r="O354" t="s">
        <v>46</v>
      </c>
      <c r="P354">
        <v>50</v>
      </c>
      <c r="Q354" t="s">
        <v>48</v>
      </c>
      <c r="W354" t="s">
        <v>51</v>
      </c>
      <c r="X354">
        <v>4</v>
      </c>
      <c r="Y354" t="s">
        <v>45</v>
      </c>
      <c r="Z354">
        <v>3</v>
      </c>
      <c r="AA354" t="s">
        <v>66</v>
      </c>
      <c r="AB354">
        <v>2</v>
      </c>
      <c r="AC354">
        <v>2</v>
      </c>
    </row>
    <row r="355" spans="1:29">
      <c r="A355" s="5" t="s">
        <v>463</v>
      </c>
      <c r="B355">
        <v>69</v>
      </c>
      <c r="C355">
        <v>70</v>
      </c>
      <c r="D355" t="s">
        <v>38</v>
      </c>
      <c r="E355" t="s">
        <v>49</v>
      </c>
      <c r="F355" t="s">
        <v>83</v>
      </c>
      <c r="G355" t="s">
        <v>38</v>
      </c>
      <c r="I355" t="s">
        <v>209</v>
      </c>
      <c r="J355" t="s">
        <v>448</v>
      </c>
      <c r="K355" t="s">
        <v>75</v>
      </c>
      <c r="L355" t="s">
        <v>44</v>
      </c>
      <c r="M355" t="s">
        <v>61</v>
      </c>
      <c r="N355" t="s">
        <v>44</v>
      </c>
      <c r="O355" t="s">
        <v>46</v>
      </c>
      <c r="P355">
        <v>60</v>
      </c>
      <c r="Q355" t="s">
        <v>48</v>
      </c>
      <c r="W355" t="s">
        <v>51</v>
      </c>
      <c r="X355">
        <v>3</v>
      </c>
      <c r="Y355" t="s">
        <v>45</v>
      </c>
      <c r="Z355">
        <v>2</v>
      </c>
      <c r="AC355">
        <v>3</v>
      </c>
    </row>
    <row r="356" spans="1:29">
      <c r="A356" s="5" t="s">
        <v>463</v>
      </c>
      <c r="B356">
        <v>70</v>
      </c>
      <c r="C356">
        <v>71</v>
      </c>
      <c r="D356" t="s">
        <v>38</v>
      </c>
      <c r="E356" t="s">
        <v>49</v>
      </c>
      <c r="F356" t="s">
        <v>83</v>
      </c>
      <c r="G356" t="s">
        <v>38</v>
      </c>
      <c r="I356" t="s">
        <v>209</v>
      </c>
      <c r="J356" t="s">
        <v>448</v>
      </c>
      <c r="K356" t="s">
        <v>75</v>
      </c>
      <c r="L356" t="s">
        <v>44</v>
      </c>
      <c r="M356" t="s">
        <v>61</v>
      </c>
      <c r="N356" t="s">
        <v>44</v>
      </c>
      <c r="O356" t="s">
        <v>46</v>
      </c>
      <c r="P356">
        <v>60</v>
      </c>
      <c r="Q356" t="s">
        <v>48</v>
      </c>
      <c r="W356" t="s">
        <v>51</v>
      </c>
      <c r="X356">
        <v>3</v>
      </c>
      <c r="Y356" t="s">
        <v>45</v>
      </c>
      <c r="Z356">
        <v>2</v>
      </c>
      <c r="AC356">
        <v>3</v>
      </c>
    </row>
    <row r="357" spans="1:29">
      <c r="A357" s="5" t="s">
        <v>463</v>
      </c>
      <c r="B357">
        <v>71</v>
      </c>
      <c r="C357">
        <v>72</v>
      </c>
      <c r="D357" t="s">
        <v>38</v>
      </c>
      <c r="E357" t="s">
        <v>49</v>
      </c>
      <c r="F357" t="s">
        <v>83</v>
      </c>
      <c r="G357" t="s">
        <v>38</v>
      </c>
      <c r="I357" t="s">
        <v>209</v>
      </c>
      <c r="J357" t="s">
        <v>448</v>
      </c>
      <c r="K357" t="s">
        <v>75</v>
      </c>
      <c r="L357" t="s">
        <v>44</v>
      </c>
      <c r="M357" t="s">
        <v>61</v>
      </c>
      <c r="N357" t="s">
        <v>44</v>
      </c>
      <c r="O357" t="s">
        <v>46</v>
      </c>
      <c r="P357">
        <v>60</v>
      </c>
      <c r="Q357" t="s">
        <v>48</v>
      </c>
      <c r="W357" t="s">
        <v>51</v>
      </c>
      <c r="X357">
        <v>3</v>
      </c>
      <c r="Y357" t="s">
        <v>46</v>
      </c>
      <c r="Z357">
        <v>2</v>
      </c>
      <c r="AC357">
        <v>3</v>
      </c>
    </row>
    <row r="358" spans="1:29">
      <c r="A358" s="5" t="s">
        <v>463</v>
      </c>
      <c r="B358">
        <v>72</v>
      </c>
      <c r="C358">
        <v>73</v>
      </c>
      <c r="D358" t="s">
        <v>38</v>
      </c>
      <c r="E358" t="s">
        <v>49</v>
      </c>
      <c r="F358" t="s">
        <v>83</v>
      </c>
      <c r="G358" t="s">
        <v>38</v>
      </c>
      <c r="I358" t="s">
        <v>209</v>
      </c>
      <c r="J358" t="s">
        <v>448</v>
      </c>
      <c r="K358" t="s">
        <v>75</v>
      </c>
      <c r="L358" t="s">
        <v>44</v>
      </c>
      <c r="M358" t="s">
        <v>61</v>
      </c>
      <c r="N358" t="s">
        <v>44</v>
      </c>
      <c r="O358" t="s">
        <v>46</v>
      </c>
      <c r="P358">
        <v>60</v>
      </c>
      <c r="Q358" t="s">
        <v>48</v>
      </c>
      <c r="W358" t="s">
        <v>51</v>
      </c>
      <c r="X358">
        <v>3</v>
      </c>
      <c r="Y358" t="s">
        <v>45</v>
      </c>
      <c r="Z358">
        <v>1</v>
      </c>
      <c r="AC358">
        <v>3</v>
      </c>
    </row>
    <row r="359" spans="1:29">
      <c r="A359" s="5" t="s">
        <v>463</v>
      </c>
      <c r="B359">
        <v>73</v>
      </c>
      <c r="C359">
        <v>74</v>
      </c>
      <c r="D359" t="s">
        <v>38</v>
      </c>
      <c r="E359" t="s">
        <v>49</v>
      </c>
      <c r="F359" t="s">
        <v>83</v>
      </c>
      <c r="G359" t="s">
        <v>38</v>
      </c>
      <c r="I359" t="s">
        <v>210</v>
      </c>
      <c r="J359" t="s">
        <v>60</v>
      </c>
      <c r="K359" t="s">
        <v>449</v>
      </c>
      <c r="L359" t="s">
        <v>44</v>
      </c>
      <c r="M359" t="s">
        <v>62</v>
      </c>
      <c r="N359" t="s">
        <v>44</v>
      </c>
      <c r="O359" t="s">
        <v>46</v>
      </c>
      <c r="P359">
        <v>60</v>
      </c>
      <c r="Q359" t="s">
        <v>48</v>
      </c>
      <c r="W359" t="s">
        <v>51</v>
      </c>
      <c r="X359">
        <v>2</v>
      </c>
      <c r="Y359" t="s">
        <v>45</v>
      </c>
      <c r="Z359">
        <v>1</v>
      </c>
      <c r="AA359" t="s">
        <v>66</v>
      </c>
      <c r="AB359">
        <v>3</v>
      </c>
      <c r="AC359">
        <v>4</v>
      </c>
    </row>
    <row r="360" spans="1:29">
      <c r="A360" s="5" t="s">
        <v>463</v>
      </c>
      <c r="B360">
        <v>74</v>
      </c>
      <c r="C360">
        <v>75</v>
      </c>
      <c r="D360" t="s">
        <v>38</v>
      </c>
      <c r="E360" t="s">
        <v>49</v>
      </c>
      <c r="F360" t="s">
        <v>41</v>
      </c>
      <c r="G360" t="s">
        <v>38</v>
      </c>
      <c r="I360" t="s">
        <v>211</v>
      </c>
      <c r="J360" t="s">
        <v>68</v>
      </c>
      <c r="K360" t="s">
        <v>75</v>
      </c>
      <c r="L360" t="s">
        <v>44</v>
      </c>
      <c r="M360" t="s">
        <v>61</v>
      </c>
      <c r="N360" t="s">
        <v>44</v>
      </c>
      <c r="O360" t="s">
        <v>46</v>
      </c>
      <c r="P360">
        <v>30</v>
      </c>
      <c r="Q360" t="s">
        <v>48</v>
      </c>
      <c r="W360" t="s">
        <v>51</v>
      </c>
      <c r="X360">
        <v>3</v>
      </c>
      <c r="Y360" t="s">
        <v>45</v>
      </c>
      <c r="Z360">
        <v>2</v>
      </c>
      <c r="AA360" t="s">
        <v>66</v>
      </c>
      <c r="AB360">
        <v>2</v>
      </c>
      <c r="AC360">
        <v>3</v>
      </c>
    </row>
    <row r="361" spans="1:29">
      <c r="A361" s="5" t="s">
        <v>463</v>
      </c>
      <c r="B361">
        <v>75</v>
      </c>
      <c r="C361">
        <v>76</v>
      </c>
      <c r="D361" t="s">
        <v>38</v>
      </c>
      <c r="E361" t="s">
        <v>49</v>
      </c>
      <c r="F361" t="s">
        <v>83</v>
      </c>
      <c r="G361" t="s">
        <v>38</v>
      </c>
      <c r="I361" t="s">
        <v>454</v>
      </c>
      <c r="J361" t="s">
        <v>68</v>
      </c>
      <c r="K361" t="s">
        <v>75</v>
      </c>
      <c r="L361" t="s">
        <v>44</v>
      </c>
      <c r="M361" t="s">
        <v>61</v>
      </c>
      <c r="N361" t="s">
        <v>44</v>
      </c>
      <c r="O361" t="s">
        <v>46</v>
      </c>
      <c r="P361">
        <v>30</v>
      </c>
      <c r="Q361" t="s">
        <v>48</v>
      </c>
      <c r="R361" t="s">
        <v>80</v>
      </c>
      <c r="S361">
        <v>5</v>
      </c>
      <c r="T361" t="s">
        <v>67</v>
      </c>
      <c r="W361" t="s">
        <v>51</v>
      </c>
      <c r="X361">
        <v>4</v>
      </c>
      <c r="Y361" t="s">
        <v>52</v>
      </c>
      <c r="Z361">
        <v>2</v>
      </c>
      <c r="AA361" t="s">
        <v>66</v>
      </c>
      <c r="AB361">
        <v>2</v>
      </c>
      <c r="AC361">
        <v>3</v>
      </c>
    </row>
    <row r="362" spans="1:29">
      <c r="A362" s="5" t="s">
        <v>463</v>
      </c>
      <c r="B362">
        <v>76</v>
      </c>
      <c r="C362">
        <v>77</v>
      </c>
      <c r="D362" t="s">
        <v>38</v>
      </c>
      <c r="E362" t="s">
        <v>49</v>
      </c>
      <c r="F362" t="s">
        <v>83</v>
      </c>
      <c r="G362" t="s">
        <v>38</v>
      </c>
      <c r="I362" t="s">
        <v>454</v>
      </c>
      <c r="J362" t="s">
        <v>60</v>
      </c>
      <c r="K362" t="s">
        <v>75</v>
      </c>
      <c r="L362" t="s">
        <v>44</v>
      </c>
      <c r="M362" t="s">
        <v>61</v>
      </c>
      <c r="N362" t="s">
        <v>44</v>
      </c>
      <c r="O362" t="s">
        <v>46</v>
      </c>
      <c r="P362">
        <v>30</v>
      </c>
      <c r="Q362" t="s">
        <v>48</v>
      </c>
      <c r="R362" t="s">
        <v>80</v>
      </c>
      <c r="S362">
        <v>10</v>
      </c>
      <c r="T362" t="s">
        <v>67</v>
      </c>
      <c r="W362" t="s">
        <v>51</v>
      </c>
      <c r="X362">
        <v>4</v>
      </c>
      <c r="Y362" t="s">
        <v>52</v>
      </c>
      <c r="Z362">
        <v>2</v>
      </c>
      <c r="AA362" t="s">
        <v>66</v>
      </c>
      <c r="AB362">
        <v>2</v>
      </c>
      <c r="AC362">
        <v>4</v>
      </c>
    </row>
    <row r="363" spans="1:29">
      <c r="A363" s="5" t="s">
        <v>463</v>
      </c>
      <c r="B363">
        <v>77</v>
      </c>
      <c r="C363">
        <v>78</v>
      </c>
      <c r="D363" t="s">
        <v>38</v>
      </c>
      <c r="E363" t="s">
        <v>49</v>
      </c>
      <c r="F363" t="s">
        <v>83</v>
      </c>
      <c r="G363" t="s">
        <v>38</v>
      </c>
      <c r="I363" t="s">
        <v>454</v>
      </c>
      <c r="J363" t="s">
        <v>68</v>
      </c>
      <c r="K363" t="s">
        <v>75</v>
      </c>
      <c r="L363" t="s">
        <v>44</v>
      </c>
      <c r="M363" t="s">
        <v>61</v>
      </c>
      <c r="N363" t="s">
        <v>44</v>
      </c>
      <c r="O363" t="s">
        <v>46</v>
      </c>
      <c r="P363">
        <v>30</v>
      </c>
      <c r="Q363" t="s">
        <v>48</v>
      </c>
      <c r="R363" t="s">
        <v>80</v>
      </c>
      <c r="S363">
        <v>5</v>
      </c>
      <c r="T363" t="s">
        <v>67</v>
      </c>
      <c r="W363" t="s">
        <v>51</v>
      </c>
      <c r="X363">
        <v>4</v>
      </c>
      <c r="Y363" t="s">
        <v>52</v>
      </c>
      <c r="Z363">
        <v>2</v>
      </c>
      <c r="AA363" t="s">
        <v>66</v>
      </c>
      <c r="AB363">
        <v>2</v>
      </c>
      <c r="AC363">
        <v>3</v>
      </c>
    </row>
    <row r="364" spans="1:29">
      <c r="A364" s="5" t="s">
        <v>463</v>
      </c>
      <c r="B364">
        <v>78</v>
      </c>
      <c r="C364">
        <v>79</v>
      </c>
      <c r="D364" t="s">
        <v>38</v>
      </c>
      <c r="E364" t="s">
        <v>50</v>
      </c>
      <c r="F364" t="s">
        <v>83</v>
      </c>
      <c r="G364" t="s">
        <v>38</v>
      </c>
      <c r="I364" t="s">
        <v>455</v>
      </c>
      <c r="J364" t="s">
        <v>68</v>
      </c>
      <c r="K364" t="s">
        <v>75</v>
      </c>
      <c r="L364" t="s">
        <v>44</v>
      </c>
      <c r="M364" t="s">
        <v>61</v>
      </c>
      <c r="N364" t="s">
        <v>44</v>
      </c>
      <c r="O364" t="s">
        <v>46</v>
      </c>
      <c r="P364">
        <v>20</v>
      </c>
      <c r="Q364" t="s">
        <v>48</v>
      </c>
      <c r="W364" t="s">
        <v>51</v>
      </c>
      <c r="X364">
        <v>3</v>
      </c>
      <c r="Y364" t="s">
        <v>52</v>
      </c>
      <c r="Z364">
        <v>2</v>
      </c>
      <c r="AA364" t="s">
        <v>66</v>
      </c>
      <c r="AB364">
        <v>2</v>
      </c>
      <c r="AC364">
        <v>3</v>
      </c>
    </row>
    <row r="365" spans="1:29">
      <c r="A365" s="5" t="s">
        <v>463</v>
      </c>
      <c r="B365">
        <v>79</v>
      </c>
      <c r="C365">
        <v>80</v>
      </c>
      <c r="D365" t="s">
        <v>38</v>
      </c>
      <c r="E365" t="s">
        <v>50</v>
      </c>
      <c r="F365" t="s">
        <v>83</v>
      </c>
      <c r="G365" t="s">
        <v>38</v>
      </c>
      <c r="I365" t="s">
        <v>455</v>
      </c>
      <c r="J365" t="s">
        <v>68</v>
      </c>
      <c r="K365" t="s">
        <v>75</v>
      </c>
      <c r="L365" t="s">
        <v>44</v>
      </c>
      <c r="M365" t="s">
        <v>61</v>
      </c>
      <c r="N365" t="s">
        <v>44</v>
      </c>
      <c r="O365" t="s">
        <v>46</v>
      </c>
      <c r="P365">
        <v>20</v>
      </c>
      <c r="Q365" t="s">
        <v>48</v>
      </c>
      <c r="W365" t="s">
        <v>51</v>
      </c>
      <c r="X365">
        <v>3</v>
      </c>
      <c r="Y365" t="s">
        <v>52</v>
      </c>
      <c r="Z365">
        <v>2</v>
      </c>
      <c r="AA365" t="s">
        <v>66</v>
      </c>
      <c r="AB365">
        <v>2</v>
      </c>
      <c r="AC365">
        <v>3</v>
      </c>
    </row>
    <row r="366" spans="1:29">
      <c r="A366" s="5" t="s">
        <v>463</v>
      </c>
      <c r="B366">
        <v>80</v>
      </c>
      <c r="C366">
        <v>81</v>
      </c>
      <c r="D366" t="s">
        <v>37</v>
      </c>
      <c r="E366" t="s">
        <v>50</v>
      </c>
      <c r="F366" t="s">
        <v>49</v>
      </c>
      <c r="G366" t="s">
        <v>53</v>
      </c>
      <c r="I366" t="s">
        <v>301</v>
      </c>
      <c r="J366" t="s">
        <v>59</v>
      </c>
      <c r="K366" t="s">
        <v>62</v>
      </c>
      <c r="L366" t="s">
        <v>44</v>
      </c>
      <c r="M366" t="s">
        <v>75</v>
      </c>
      <c r="N366" t="s">
        <v>54</v>
      </c>
      <c r="O366" t="s">
        <v>46</v>
      </c>
      <c r="P366">
        <v>20</v>
      </c>
      <c r="Q366" t="s">
        <v>48</v>
      </c>
      <c r="W366" t="s">
        <v>65</v>
      </c>
      <c r="X366">
        <v>2</v>
      </c>
      <c r="Y366" t="s">
        <v>51</v>
      </c>
      <c r="Z366">
        <v>2</v>
      </c>
      <c r="AC366">
        <v>2</v>
      </c>
    </row>
    <row r="367" spans="1:29">
      <c r="A367" s="5" t="s">
        <v>463</v>
      </c>
      <c r="B367">
        <v>81</v>
      </c>
      <c r="C367">
        <v>82</v>
      </c>
      <c r="D367" t="s">
        <v>37</v>
      </c>
      <c r="E367" t="s">
        <v>50</v>
      </c>
      <c r="F367" t="s">
        <v>49</v>
      </c>
      <c r="G367" t="s">
        <v>53</v>
      </c>
      <c r="I367" t="s">
        <v>212</v>
      </c>
      <c r="J367" t="s">
        <v>60</v>
      </c>
      <c r="K367" t="s">
        <v>62</v>
      </c>
      <c r="L367" t="s">
        <v>44</v>
      </c>
      <c r="W367" t="s">
        <v>65</v>
      </c>
      <c r="X367">
        <v>2</v>
      </c>
      <c r="Y367" t="s">
        <v>51</v>
      </c>
      <c r="Z367">
        <v>2</v>
      </c>
      <c r="AC367">
        <v>4</v>
      </c>
    </row>
    <row r="368" spans="1:29">
      <c r="A368" s="5" t="s">
        <v>463</v>
      </c>
      <c r="B368">
        <v>82</v>
      </c>
      <c r="C368">
        <v>83</v>
      </c>
      <c r="D368" t="s">
        <v>37</v>
      </c>
      <c r="E368" t="s">
        <v>50</v>
      </c>
      <c r="F368" t="s">
        <v>49</v>
      </c>
      <c r="G368" t="s">
        <v>53</v>
      </c>
      <c r="I368" t="s">
        <v>212</v>
      </c>
      <c r="J368" t="s">
        <v>60</v>
      </c>
      <c r="K368" t="s">
        <v>62</v>
      </c>
      <c r="L368" t="s">
        <v>44</v>
      </c>
      <c r="W368" t="s">
        <v>65</v>
      </c>
      <c r="X368">
        <v>2</v>
      </c>
      <c r="Y368" t="s">
        <v>51</v>
      </c>
      <c r="Z368">
        <v>2</v>
      </c>
      <c r="AC368">
        <v>4</v>
      </c>
    </row>
    <row r="369" spans="1:29">
      <c r="A369" s="5" t="s">
        <v>463</v>
      </c>
      <c r="B369">
        <v>83</v>
      </c>
      <c r="C369">
        <v>84</v>
      </c>
      <c r="D369" t="s">
        <v>38</v>
      </c>
      <c r="E369" t="s">
        <v>49</v>
      </c>
      <c r="F369" t="s">
        <v>50</v>
      </c>
      <c r="G369" t="s">
        <v>38</v>
      </c>
      <c r="I369" t="s">
        <v>213</v>
      </c>
      <c r="J369" t="s">
        <v>114</v>
      </c>
      <c r="K369" t="s">
        <v>61</v>
      </c>
      <c r="L369" t="s">
        <v>44</v>
      </c>
      <c r="W369" t="s">
        <v>51</v>
      </c>
      <c r="X369">
        <v>4</v>
      </c>
      <c r="Y369" t="s">
        <v>65</v>
      </c>
      <c r="Z369">
        <v>2</v>
      </c>
      <c r="AC369">
        <v>1</v>
      </c>
    </row>
    <row r="370" spans="1:29">
      <c r="A370" s="5" t="s">
        <v>463</v>
      </c>
      <c r="B370">
        <v>84</v>
      </c>
      <c r="C370">
        <v>85</v>
      </c>
      <c r="D370" t="s">
        <v>38</v>
      </c>
      <c r="E370" t="s">
        <v>49</v>
      </c>
      <c r="F370" t="s">
        <v>42</v>
      </c>
      <c r="G370" t="s">
        <v>38</v>
      </c>
      <c r="I370" t="s">
        <v>214</v>
      </c>
      <c r="J370" t="s">
        <v>114</v>
      </c>
      <c r="K370" t="s">
        <v>61</v>
      </c>
      <c r="L370" t="s">
        <v>44</v>
      </c>
      <c r="W370" t="s">
        <v>51</v>
      </c>
      <c r="X370">
        <v>4</v>
      </c>
      <c r="Y370" t="s">
        <v>65</v>
      </c>
      <c r="Z370">
        <v>2</v>
      </c>
      <c r="AA370" t="s">
        <v>45</v>
      </c>
      <c r="AB370">
        <v>1</v>
      </c>
      <c r="AC370">
        <v>1</v>
      </c>
    </row>
    <row r="371" spans="1:29">
      <c r="A371" s="5" t="s">
        <v>463</v>
      </c>
      <c r="B371">
        <v>85</v>
      </c>
      <c r="C371">
        <v>86</v>
      </c>
      <c r="D371" t="s">
        <v>38</v>
      </c>
      <c r="E371" t="s">
        <v>39</v>
      </c>
      <c r="F371" t="s">
        <v>41</v>
      </c>
      <c r="G371" t="s">
        <v>38</v>
      </c>
      <c r="I371" t="s">
        <v>215</v>
      </c>
      <c r="J371" t="s">
        <v>114</v>
      </c>
      <c r="K371" t="s">
        <v>61</v>
      </c>
      <c r="L371" t="s">
        <v>44</v>
      </c>
      <c r="W371" t="s">
        <v>51</v>
      </c>
      <c r="X371">
        <v>4</v>
      </c>
      <c r="Y371" t="s">
        <v>65</v>
      </c>
      <c r="Z371">
        <v>1</v>
      </c>
      <c r="AA371" t="s">
        <v>45</v>
      </c>
      <c r="AB371">
        <v>2</v>
      </c>
      <c r="AC371">
        <v>1</v>
      </c>
    </row>
    <row r="372" spans="1:29">
      <c r="A372" s="5" t="s">
        <v>463</v>
      </c>
      <c r="B372">
        <v>86</v>
      </c>
      <c r="C372">
        <v>87</v>
      </c>
      <c r="D372" t="s">
        <v>38</v>
      </c>
      <c r="E372" t="s">
        <v>49</v>
      </c>
      <c r="F372" t="s">
        <v>41</v>
      </c>
      <c r="G372" t="s">
        <v>38</v>
      </c>
      <c r="I372" t="s">
        <v>216</v>
      </c>
      <c r="J372" t="s">
        <v>68</v>
      </c>
      <c r="K372" t="s">
        <v>61</v>
      </c>
      <c r="L372" t="s">
        <v>44</v>
      </c>
      <c r="W372" t="s">
        <v>51</v>
      </c>
      <c r="X372">
        <v>3</v>
      </c>
      <c r="Y372" t="s">
        <v>65</v>
      </c>
      <c r="Z372">
        <v>1</v>
      </c>
      <c r="AA372" t="s">
        <v>45</v>
      </c>
      <c r="AB372">
        <v>2</v>
      </c>
      <c r="AC372">
        <v>3</v>
      </c>
    </row>
    <row r="373" spans="1:29">
      <c r="A373" s="5" t="s">
        <v>463</v>
      </c>
      <c r="B373">
        <v>87</v>
      </c>
      <c r="C373">
        <v>88</v>
      </c>
      <c r="D373" t="s">
        <v>38</v>
      </c>
      <c r="E373" t="s">
        <v>49</v>
      </c>
      <c r="G373" t="s">
        <v>38</v>
      </c>
      <c r="I373" t="s">
        <v>217</v>
      </c>
      <c r="J373" t="s">
        <v>68</v>
      </c>
      <c r="K373" t="s">
        <v>61</v>
      </c>
      <c r="L373" t="s">
        <v>44</v>
      </c>
      <c r="W373" t="s">
        <v>51</v>
      </c>
      <c r="X373">
        <v>2</v>
      </c>
      <c r="Y373" t="s">
        <v>65</v>
      </c>
      <c r="Z373">
        <v>1</v>
      </c>
      <c r="AA373" t="s">
        <v>45</v>
      </c>
      <c r="AB373">
        <v>1</v>
      </c>
      <c r="AC373">
        <v>3</v>
      </c>
    </row>
    <row r="374" spans="1:29">
      <c r="A374" s="5" t="s">
        <v>463</v>
      </c>
      <c r="B374">
        <v>88</v>
      </c>
      <c r="C374">
        <v>89</v>
      </c>
      <c r="D374" t="s">
        <v>38</v>
      </c>
      <c r="E374" t="s">
        <v>49</v>
      </c>
      <c r="F374" t="s">
        <v>41</v>
      </c>
      <c r="G374" t="s">
        <v>38</v>
      </c>
      <c r="I374" t="s">
        <v>217</v>
      </c>
      <c r="J374" t="s">
        <v>68</v>
      </c>
      <c r="K374" t="s">
        <v>61</v>
      </c>
      <c r="L374" t="s">
        <v>44</v>
      </c>
      <c r="W374" t="s">
        <v>51</v>
      </c>
      <c r="X374">
        <v>2</v>
      </c>
      <c r="Y374" t="s">
        <v>45</v>
      </c>
      <c r="Z374">
        <v>1</v>
      </c>
      <c r="AC374">
        <v>3</v>
      </c>
    </row>
    <row r="375" spans="1:29">
      <c r="A375" s="5" t="s">
        <v>463</v>
      </c>
      <c r="B375">
        <v>89</v>
      </c>
      <c r="C375">
        <v>90</v>
      </c>
      <c r="D375" t="s">
        <v>38</v>
      </c>
      <c r="E375" t="s">
        <v>49</v>
      </c>
      <c r="F375" t="s">
        <v>41</v>
      </c>
      <c r="G375" t="s">
        <v>38</v>
      </c>
      <c r="I375" t="s">
        <v>217</v>
      </c>
      <c r="J375" t="s">
        <v>68</v>
      </c>
      <c r="K375" t="s">
        <v>61</v>
      </c>
      <c r="L375" t="s">
        <v>44</v>
      </c>
      <c r="W375" t="s">
        <v>51</v>
      </c>
      <c r="X375">
        <v>2</v>
      </c>
      <c r="Y375" t="s">
        <v>45</v>
      </c>
      <c r="Z375">
        <v>1</v>
      </c>
      <c r="AC375">
        <v>3</v>
      </c>
    </row>
    <row r="376" spans="1:29">
      <c r="A376" s="5" t="s">
        <v>463</v>
      </c>
      <c r="B376">
        <v>90</v>
      </c>
      <c r="C376">
        <v>91</v>
      </c>
      <c r="D376" t="s">
        <v>38</v>
      </c>
      <c r="E376" t="s">
        <v>49</v>
      </c>
      <c r="F376" t="s">
        <v>41</v>
      </c>
      <c r="G376" t="s">
        <v>38</v>
      </c>
      <c r="I376" t="s">
        <v>217</v>
      </c>
      <c r="J376" t="s">
        <v>60</v>
      </c>
      <c r="K376" t="s">
        <v>61</v>
      </c>
      <c r="L376" t="s">
        <v>44</v>
      </c>
      <c r="W376" t="s">
        <v>51</v>
      </c>
      <c r="X376">
        <v>2</v>
      </c>
      <c r="Y376" t="s">
        <v>45</v>
      </c>
      <c r="Z376">
        <v>2</v>
      </c>
      <c r="AC376">
        <v>4</v>
      </c>
    </row>
    <row r="377" spans="1:29">
      <c r="A377" s="5" t="s">
        <v>463</v>
      </c>
      <c r="B377">
        <v>91</v>
      </c>
      <c r="C377">
        <v>92</v>
      </c>
      <c r="D377" t="s">
        <v>38</v>
      </c>
      <c r="E377" t="s">
        <v>49</v>
      </c>
      <c r="F377" t="s">
        <v>41</v>
      </c>
      <c r="G377" t="s">
        <v>38</v>
      </c>
      <c r="I377" t="s">
        <v>217</v>
      </c>
      <c r="J377" t="s">
        <v>68</v>
      </c>
      <c r="K377" t="s">
        <v>61</v>
      </c>
      <c r="L377" t="s">
        <v>44</v>
      </c>
      <c r="W377" t="s">
        <v>51</v>
      </c>
      <c r="X377">
        <v>2</v>
      </c>
      <c r="Y377" t="s">
        <v>45</v>
      </c>
      <c r="Z377">
        <v>2</v>
      </c>
      <c r="AC377">
        <v>3</v>
      </c>
    </row>
    <row r="378" spans="1:29">
      <c r="A378" s="5" t="s">
        <v>463</v>
      </c>
      <c r="B378">
        <v>92</v>
      </c>
      <c r="C378">
        <v>93</v>
      </c>
      <c r="D378" t="s">
        <v>38</v>
      </c>
      <c r="E378" t="s">
        <v>49</v>
      </c>
      <c r="F378" t="s">
        <v>41</v>
      </c>
      <c r="G378" t="s">
        <v>38</v>
      </c>
      <c r="I378" t="s">
        <v>217</v>
      </c>
      <c r="J378" t="s">
        <v>68</v>
      </c>
      <c r="K378" t="s">
        <v>61</v>
      </c>
      <c r="L378" t="s">
        <v>44</v>
      </c>
      <c r="W378" t="s">
        <v>51</v>
      </c>
      <c r="X378">
        <v>2</v>
      </c>
      <c r="Y378" t="s">
        <v>45</v>
      </c>
      <c r="Z378">
        <v>2</v>
      </c>
      <c r="AC378">
        <v>3</v>
      </c>
    </row>
    <row r="379" spans="1:29">
      <c r="A379" s="5" t="s">
        <v>464</v>
      </c>
      <c r="B379">
        <v>0</v>
      </c>
      <c r="C379">
        <v>1</v>
      </c>
      <c r="D379" t="s">
        <v>38</v>
      </c>
      <c r="E379" t="s">
        <v>39</v>
      </c>
      <c r="F379" t="s">
        <v>71</v>
      </c>
      <c r="G379" t="s">
        <v>38</v>
      </c>
      <c r="I379" t="s">
        <v>302</v>
      </c>
      <c r="J379" t="s">
        <v>68</v>
      </c>
      <c r="K379" t="s">
        <v>61</v>
      </c>
      <c r="L379" t="s">
        <v>44</v>
      </c>
      <c r="W379" t="s">
        <v>52</v>
      </c>
      <c r="X379">
        <v>2</v>
      </c>
      <c r="Y379" t="s">
        <v>45</v>
      </c>
      <c r="Z379">
        <v>1</v>
      </c>
      <c r="AC379">
        <v>3</v>
      </c>
    </row>
    <row r="380" spans="1:29">
      <c r="A380" s="5" t="s">
        <v>464</v>
      </c>
      <c r="B380">
        <v>1</v>
      </c>
      <c r="C380">
        <v>2</v>
      </c>
      <c r="D380" t="s">
        <v>38</v>
      </c>
      <c r="E380" t="s">
        <v>39</v>
      </c>
      <c r="F380" t="s">
        <v>71</v>
      </c>
      <c r="G380" t="s">
        <v>38</v>
      </c>
      <c r="I380" t="s">
        <v>303</v>
      </c>
      <c r="J380" t="s">
        <v>68</v>
      </c>
      <c r="K380" t="s">
        <v>61</v>
      </c>
      <c r="L380" t="s">
        <v>44</v>
      </c>
      <c r="W380" t="s">
        <v>52</v>
      </c>
      <c r="X380">
        <v>2</v>
      </c>
      <c r="Y380" t="s">
        <v>46</v>
      </c>
      <c r="Z380">
        <v>1</v>
      </c>
      <c r="AC380">
        <v>3</v>
      </c>
    </row>
    <row r="381" spans="1:29">
      <c r="A381" s="5" t="s">
        <v>464</v>
      </c>
      <c r="B381">
        <v>2</v>
      </c>
      <c r="C381">
        <v>3</v>
      </c>
      <c r="D381" t="s">
        <v>38</v>
      </c>
      <c r="E381" t="s">
        <v>39</v>
      </c>
      <c r="F381" t="s">
        <v>71</v>
      </c>
      <c r="G381" t="s">
        <v>38</v>
      </c>
      <c r="I381" t="s">
        <v>303</v>
      </c>
      <c r="J381" t="s">
        <v>68</v>
      </c>
      <c r="K381" t="s">
        <v>61</v>
      </c>
      <c r="L381" t="s">
        <v>44</v>
      </c>
      <c r="W381" t="s">
        <v>52</v>
      </c>
      <c r="X381">
        <v>2</v>
      </c>
      <c r="Y381" t="s">
        <v>46</v>
      </c>
      <c r="Z381">
        <v>1</v>
      </c>
      <c r="AC381">
        <v>3</v>
      </c>
    </row>
    <row r="382" spans="1:29">
      <c r="A382" s="5" t="s">
        <v>464</v>
      </c>
      <c r="B382">
        <v>3</v>
      </c>
      <c r="C382">
        <v>4</v>
      </c>
      <c r="D382" t="s">
        <v>38</v>
      </c>
      <c r="E382" t="s">
        <v>39</v>
      </c>
      <c r="F382" t="s">
        <v>71</v>
      </c>
      <c r="G382" t="s">
        <v>38</v>
      </c>
      <c r="I382" t="s">
        <v>304</v>
      </c>
      <c r="J382" t="s">
        <v>114</v>
      </c>
      <c r="K382" t="s">
        <v>61</v>
      </c>
      <c r="L382" t="s">
        <v>44</v>
      </c>
      <c r="M382" t="s">
        <v>63</v>
      </c>
      <c r="W382" t="s">
        <v>52</v>
      </c>
      <c r="X382">
        <v>2</v>
      </c>
      <c r="Y382" t="s">
        <v>51</v>
      </c>
      <c r="Z382">
        <v>2</v>
      </c>
      <c r="AA382" t="s">
        <v>46</v>
      </c>
      <c r="AB382">
        <v>1</v>
      </c>
      <c r="AC382">
        <v>1</v>
      </c>
    </row>
    <row r="383" spans="1:29">
      <c r="A383" s="5" t="s">
        <v>464</v>
      </c>
      <c r="B383">
        <v>4</v>
      </c>
      <c r="C383">
        <v>5</v>
      </c>
      <c r="D383" t="s">
        <v>38</v>
      </c>
      <c r="E383" t="s">
        <v>39</v>
      </c>
      <c r="F383" t="s">
        <v>41</v>
      </c>
      <c r="G383" t="s">
        <v>38</v>
      </c>
      <c r="I383" t="s">
        <v>305</v>
      </c>
      <c r="J383" t="s">
        <v>15</v>
      </c>
      <c r="K383" t="s">
        <v>61</v>
      </c>
      <c r="L383" t="s">
        <v>44</v>
      </c>
      <c r="M383" t="s">
        <v>63</v>
      </c>
      <c r="W383" t="s">
        <v>52</v>
      </c>
      <c r="X383">
        <v>2</v>
      </c>
      <c r="Y383" t="s">
        <v>51</v>
      </c>
      <c r="Z383">
        <v>2</v>
      </c>
      <c r="AA383" t="s">
        <v>45</v>
      </c>
      <c r="AB383">
        <v>2</v>
      </c>
      <c r="AC383">
        <v>1</v>
      </c>
    </row>
    <row r="384" spans="1:29">
      <c r="A384" s="5" t="s">
        <v>464</v>
      </c>
      <c r="B384">
        <v>5</v>
      </c>
      <c r="C384">
        <v>6</v>
      </c>
      <c r="D384" t="s">
        <v>38</v>
      </c>
      <c r="E384" t="s">
        <v>39</v>
      </c>
      <c r="F384" t="s">
        <v>71</v>
      </c>
      <c r="G384" t="s">
        <v>38</v>
      </c>
      <c r="I384" t="s">
        <v>306</v>
      </c>
      <c r="J384" t="s">
        <v>68</v>
      </c>
      <c r="K384" t="s">
        <v>61</v>
      </c>
      <c r="L384" t="s">
        <v>44</v>
      </c>
      <c r="W384" t="s">
        <v>52</v>
      </c>
      <c r="X384">
        <v>2</v>
      </c>
      <c r="Y384" t="s">
        <v>51</v>
      </c>
      <c r="Z384">
        <v>2</v>
      </c>
      <c r="AA384" t="s">
        <v>46</v>
      </c>
      <c r="AB384">
        <v>1</v>
      </c>
      <c r="AC384">
        <v>3</v>
      </c>
    </row>
    <row r="385" spans="1:29">
      <c r="A385" s="5" t="s">
        <v>464</v>
      </c>
      <c r="B385">
        <v>6</v>
      </c>
      <c r="C385">
        <v>7</v>
      </c>
      <c r="D385" t="s">
        <v>38</v>
      </c>
      <c r="E385" t="s">
        <v>39</v>
      </c>
      <c r="F385" t="s">
        <v>71</v>
      </c>
      <c r="G385" t="s">
        <v>38</v>
      </c>
      <c r="I385" t="s">
        <v>307</v>
      </c>
      <c r="J385" t="s">
        <v>68</v>
      </c>
      <c r="K385" t="s">
        <v>61</v>
      </c>
      <c r="L385" t="s">
        <v>44</v>
      </c>
      <c r="W385" t="s">
        <v>52</v>
      </c>
      <c r="X385">
        <v>2</v>
      </c>
      <c r="Y385" t="s">
        <v>51</v>
      </c>
      <c r="Z385">
        <v>2</v>
      </c>
      <c r="AA385" t="s">
        <v>46</v>
      </c>
      <c r="AB385">
        <v>1</v>
      </c>
      <c r="AC385">
        <v>3</v>
      </c>
    </row>
    <row r="386" spans="1:29">
      <c r="A386" s="5" t="s">
        <v>464</v>
      </c>
      <c r="B386">
        <v>7</v>
      </c>
      <c r="C386">
        <v>8</v>
      </c>
      <c r="D386" t="s">
        <v>38</v>
      </c>
      <c r="E386" t="s">
        <v>39</v>
      </c>
      <c r="F386" t="s">
        <v>71</v>
      </c>
      <c r="G386" t="s">
        <v>38</v>
      </c>
      <c r="I386" t="s">
        <v>308</v>
      </c>
      <c r="J386" t="s">
        <v>68</v>
      </c>
      <c r="K386" t="s">
        <v>61</v>
      </c>
      <c r="L386" t="s">
        <v>44</v>
      </c>
      <c r="W386" t="s">
        <v>52</v>
      </c>
      <c r="X386">
        <v>2</v>
      </c>
      <c r="Y386" t="s">
        <v>51</v>
      </c>
      <c r="Z386">
        <v>2</v>
      </c>
      <c r="AA386" t="s">
        <v>46</v>
      </c>
      <c r="AB386">
        <v>1</v>
      </c>
      <c r="AC386">
        <v>3</v>
      </c>
    </row>
    <row r="387" spans="1:29">
      <c r="A387" s="5" t="s">
        <v>464</v>
      </c>
      <c r="B387">
        <v>8</v>
      </c>
      <c r="C387">
        <v>9</v>
      </c>
      <c r="D387" t="s">
        <v>38</v>
      </c>
      <c r="E387" t="s">
        <v>39</v>
      </c>
      <c r="F387" t="s">
        <v>71</v>
      </c>
      <c r="G387" t="s">
        <v>38</v>
      </c>
      <c r="I387" t="s">
        <v>309</v>
      </c>
      <c r="J387" t="s">
        <v>68</v>
      </c>
      <c r="K387" t="s">
        <v>61</v>
      </c>
      <c r="L387" t="s">
        <v>44</v>
      </c>
      <c r="W387" t="s">
        <v>52</v>
      </c>
      <c r="X387">
        <v>2</v>
      </c>
      <c r="Y387" t="s">
        <v>51</v>
      </c>
      <c r="Z387">
        <v>2</v>
      </c>
      <c r="AA387" t="s">
        <v>46</v>
      </c>
      <c r="AB387">
        <v>2</v>
      </c>
      <c r="AC387">
        <v>3</v>
      </c>
    </row>
    <row r="388" spans="1:29">
      <c r="A388" s="5" t="s">
        <v>464</v>
      </c>
      <c r="B388">
        <v>9</v>
      </c>
      <c r="C388">
        <v>10</v>
      </c>
      <c r="D388" t="s">
        <v>38</v>
      </c>
      <c r="E388" t="s">
        <v>39</v>
      </c>
      <c r="F388" t="s">
        <v>71</v>
      </c>
      <c r="G388" t="s">
        <v>38</v>
      </c>
      <c r="I388" t="s">
        <v>310</v>
      </c>
      <c r="J388" t="s">
        <v>68</v>
      </c>
      <c r="K388" t="s">
        <v>61</v>
      </c>
      <c r="L388" t="s">
        <v>44</v>
      </c>
      <c r="W388" t="s">
        <v>52</v>
      </c>
      <c r="X388">
        <v>2</v>
      </c>
      <c r="Y388" t="s">
        <v>51</v>
      </c>
      <c r="Z388">
        <v>2</v>
      </c>
      <c r="AA388" t="s">
        <v>46</v>
      </c>
      <c r="AB388">
        <v>2</v>
      </c>
      <c r="AC388">
        <v>3</v>
      </c>
    </row>
    <row r="389" spans="1:29">
      <c r="A389" s="5" t="s">
        <v>464</v>
      </c>
      <c r="B389">
        <v>10</v>
      </c>
      <c r="C389">
        <v>11</v>
      </c>
      <c r="D389" t="s">
        <v>38</v>
      </c>
      <c r="E389" t="s">
        <v>39</v>
      </c>
      <c r="G389" t="s">
        <v>38</v>
      </c>
      <c r="I389" t="s">
        <v>310</v>
      </c>
      <c r="J389" t="s">
        <v>68</v>
      </c>
      <c r="K389" t="s">
        <v>61</v>
      </c>
      <c r="L389" t="s">
        <v>44</v>
      </c>
      <c r="W389" t="s">
        <v>52</v>
      </c>
      <c r="X389">
        <v>2</v>
      </c>
      <c r="Y389" t="s">
        <v>51</v>
      </c>
      <c r="Z389">
        <v>2</v>
      </c>
      <c r="AA389" t="s">
        <v>46</v>
      </c>
      <c r="AB389">
        <v>1</v>
      </c>
      <c r="AC389">
        <v>3</v>
      </c>
    </row>
    <row r="390" spans="1:29">
      <c r="A390" s="5" t="s">
        <v>464</v>
      </c>
      <c r="B390">
        <v>11</v>
      </c>
      <c r="C390">
        <v>12</v>
      </c>
      <c r="D390" t="s">
        <v>38</v>
      </c>
      <c r="E390" t="s">
        <v>39</v>
      </c>
      <c r="G390" t="s">
        <v>38</v>
      </c>
      <c r="I390" t="s">
        <v>310</v>
      </c>
      <c r="J390" t="s">
        <v>68</v>
      </c>
      <c r="K390" t="s">
        <v>61</v>
      </c>
      <c r="L390" t="s">
        <v>44</v>
      </c>
      <c r="W390" t="s">
        <v>52</v>
      </c>
      <c r="X390">
        <v>2</v>
      </c>
      <c r="Y390" t="s">
        <v>51</v>
      </c>
      <c r="Z390">
        <v>2</v>
      </c>
      <c r="AA390" t="s">
        <v>46</v>
      </c>
      <c r="AB390">
        <v>2</v>
      </c>
      <c r="AC390">
        <v>3</v>
      </c>
    </row>
    <row r="391" spans="1:29">
      <c r="A391" s="5" t="s">
        <v>464</v>
      </c>
      <c r="B391">
        <v>12</v>
      </c>
      <c r="C391">
        <v>13</v>
      </c>
      <c r="D391" t="s">
        <v>38</v>
      </c>
      <c r="E391" t="s">
        <v>39</v>
      </c>
      <c r="G391" t="s">
        <v>38</v>
      </c>
      <c r="I391" t="s">
        <v>310</v>
      </c>
      <c r="J391" t="s">
        <v>68</v>
      </c>
      <c r="K391" t="s">
        <v>61</v>
      </c>
      <c r="L391" t="s">
        <v>44</v>
      </c>
      <c r="W391" t="s">
        <v>52</v>
      </c>
      <c r="X391">
        <v>2</v>
      </c>
      <c r="Y391" t="s">
        <v>51</v>
      </c>
      <c r="Z391">
        <v>2</v>
      </c>
      <c r="AA391" t="s">
        <v>46</v>
      </c>
      <c r="AB391">
        <v>2</v>
      </c>
      <c r="AC391">
        <v>3</v>
      </c>
    </row>
    <row r="392" spans="1:29">
      <c r="A392" s="5" t="s">
        <v>464</v>
      </c>
      <c r="B392">
        <v>13</v>
      </c>
      <c r="C392">
        <v>14</v>
      </c>
      <c r="D392" t="s">
        <v>38</v>
      </c>
      <c r="E392" t="s">
        <v>39</v>
      </c>
      <c r="G392" t="s">
        <v>38</v>
      </c>
      <c r="I392" t="s">
        <v>311</v>
      </c>
      <c r="J392" t="s">
        <v>68</v>
      </c>
      <c r="K392" t="s">
        <v>61</v>
      </c>
      <c r="L392" t="s">
        <v>44</v>
      </c>
      <c r="W392" t="s">
        <v>52</v>
      </c>
      <c r="X392">
        <v>2</v>
      </c>
      <c r="Y392" t="s">
        <v>51</v>
      </c>
      <c r="Z392">
        <v>2</v>
      </c>
      <c r="AA392" t="s">
        <v>46</v>
      </c>
      <c r="AB392">
        <v>2</v>
      </c>
      <c r="AC392">
        <v>3</v>
      </c>
    </row>
    <row r="393" spans="1:29">
      <c r="A393" s="5" t="s">
        <v>464</v>
      </c>
      <c r="B393">
        <v>14</v>
      </c>
      <c r="C393">
        <v>15</v>
      </c>
      <c r="D393" t="s">
        <v>38</v>
      </c>
      <c r="E393" t="s">
        <v>39</v>
      </c>
      <c r="F393" t="s">
        <v>71</v>
      </c>
      <c r="G393" t="s">
        <v>38</v>
      </c>
      <c r="I393" t="s">
        <v>311</v>
      </c>
      <c r="J393" t="s">
        <v>68</v>
      </c>
      <c r="K393" t="s">
        <v>61</v>
      </c>
      <c r="L393" t="s">
        <v>44</v>
      </c>
      <c r="W393" t="s">
        <v>52</v>
      </c>
      <c r="X393">
        <v>2</v>
      </c>
      <c r="Y393" t="s">
        <v>51</v>
      </c>
      <c r="Z393">
        <v>2</v>
      </c>
      <c r="AA393" t="s">
        <v>46</v>
      </c>
      <c r="AB393">
        <v>2</v>
      </c>
      <c r="AC393">
        <v>3</v>
      </c>
    </row>
    <row r="394" spans="1:29">
      <c r="A394" s="5" t="s">
        <v>464</v>
      </c>
      <c r="B394">
        <v>15</v>
      </c>
      <c r="C394">
        <v>16</v>
      </c>
      <c r="D394" t="s">
        <v>38</v>
      </c>
      <c r="E394" t="s">
        <v>39</v>
      </c>
      <c r="F394" t="s">
        <v>72</v>
      </c>
      <c r="G394" t="s">
        <v>38</v>
      </c>
      <c r="I394" t="s">
        <v>311</v>
      </c>
      <c r="J394" t="s">
        <v>68</v>
      </c>
      <c r="K394" t="s">
        <v>61</v>
      </c>
      <c r="L394" t="s">
        <v>44</v>
      </c>
      <c r="W394" t="s">
        <v>52</v>
      </c>
      <c r="X394">
        <v>2</v>
      </c>
      <c r="Y394" t="s">
        <v>51</v>
      </c>
      <c r="Z394">
        <v>2</v>
      </c>
      <c r="AA394" t="s">
        <v>46</v>
      </c>
      <c r="AB394">
        <v>2</v>
      </c>
      <c r="AC394">
        <v>3</v>
      </c>
    </row>
    <row r="395" spans="1:29">
      <c r="A395" s="5" t="s">
        <v>464</v>
      </c>
      <c r="B395">
        <v>16</v>
      </c>
      <c r="C395">
        <v>17</v>
      </c>
      <c r="D395" t="s">
        <v>38</v>
      </c>
      <c r="E395" t="s">
        <v>39</v>
      </c>
      <c r="F395" t="s">
        <v>15</v>
      </c>
      <c r="G395" t="s">
        <v>38</v>
      </c>
      <c r="I395" t="s">
        <v>312</v>
      </c>
      <c r="J395" t="s">
        <v>68</v>
      </c>
      <c r="K395" t="s">
        <v>61</v>
      </c>
      <c r="L395" t="s">
        <v>44</v>
      </c>
      <c r="W395" t="s">
        <v>52</v>
      </c>
      <c r="X395">
        <v>2</v>
      </c>
      <c r="Y395" t="s">
        <v>51</v>
      </c>
      <c r="Z395">
        <v>2</v>
      </c>
      <c r="AA395" t="s">
        <v>46</v>
      </c>
      <c r="AB395">
        <v>1</v>
      </c>
      <c r="AC395">
        <v>3</v>
      </c>
    </row>
    <row r="396" spans="1:29">
      <c r="A396" s="5" t="s">
        <v>464</v>
      </c>
      <c r="B396">
        <v>17</v>
      </c>
      <c r="C396">
        <v>18</v>
      </c>
      <c r="D396" t="s">
        <v>38</v>
      </c>
      <c r="E396" t="s">
        <v>39</v>
      </c>
      <c r="F396" t="s">
        <v>71</v>
      </c>
      <c r="G396" t="s">
        <v>38</v>
      </c>
      <c r="I396" t="s">
        <v>313</v>
      </c>
      <c r="J396" t="s">
        <v>68</v>
      </c>
      <c r="K396" t="s">
        <v>61</v>
      </c>
      <c r="L396" t="s">
        <v>44</v>
      </c>
      <c r="W396" t="s">
        <v>52</v>
      </c>
      <c r="X396">
        <v>2</v>
      </c>
      <c r="Y396" t="s">
        <v>51</v>
      </c>
      <c r="Z396">
        <v>1</v>
      </c>
      <c r="AA396" t="s">
        <v>46</v>
      </c>
      <c r="AB396">
        <v>2</v>
      </c>
      <c r="AC396">
        <v>3</v>
      </c>
    </row>
    <row r="397" spans="1:29">
      <c r="A397" s="5" t="s">
        <v>464</v>
      </c>
      <c r="B397">
        <v>18</v>
      </c>
      <c r="C397">
        <v>19</v>
      </c>
      <c r="D397" t="s">
        <v>38</v>
      </c>
      <c r="E397" t="s">
        <v>39</v>
      </c>
      <c r="F397" t="s">
        <v>15</v>
      </c>
      <c r="G397" t="s">
        <v>38</v>
      </c>
      <c r="I397" t="s">
        <v>312</v>
      </c>
      <c r="J397" t="s">
        <v>68</v>
      </c>
      <c r="K397" t="s">
        <v>61</v>
      </c>
      <c r="L397" t="s">
        <v>44</v>
      </c>
      <c r="W397" t="s">
        <v>52</v>
      </c>
      <c r="X397">
        <v>2</v>
      </c>
      <c r="Y397" t="s">
        <v>51</v>
      </c>
      <c r="Z397">
        <v>2</v>
      </c>
      <c r="AA397" t="s">
        <v>46</v>
      </c>
      <c r="AB397">
        <v>1</v>
      </c>
      <c r="AC397">
        <v>3</v>
      </c>
    </row>
    <row r="398" spans="1:29">
      <c r="A398" s="5" t="s">
        <v>464</v>
      </c>
      <c r="B398">
        <v>19</v>
      </c>
      <c r="C398">
        <v>20</v>
      </c>
      <c r="D398" t="s">
        <v>38</v>
      </c>
      <c r="E398" t="s">
        <v>39</v>
      </c>
      <c r="F398" t="s">
        <v>49</v>
      </c>
      <c r="G398" t="s">
        <v>38</v>
      </c>
      <c r="I398" t="s">
        <v>314</v>
      </c>
      <c r="J398" t="s">
        <v>68</v>
      </c>
      <c r="K398" t="s">
        <v>61</v>
      </c>
      <c r="L398" t="s">
        <v>44</v>
      </c>
      <c r="W398" t="s">
        <v>52</v>
      </c>
      <c r="X398">
        <v>2</v>
      </c>
      <c r="Y398" t="s">
        <v>51</v>
      </c>
      <c r="Z398">
        <v>2</v>
      </c>
      <c r="AA398" t="s">
        <v>46</v>
      </c>
      <c r="AB398">
        <v>1</v>
      </c>
      <c r="AC398">
        <v>3</v>
      </c>
    </row>
    <row r="399" spans="1:29">
      <c r="A399" s="5" t="s">
        <v>464</v>
      </c>
      <c r="B399">
        <v>20</v>
      </c>
      <c r="C399">
        <v>21</v>
      </c>
      <c r="D399" t="s">
        <v>38</v>
      </c>
      <c r="E399" t="s">
        <v>49</v>
      </c>
      <c r="F399" t="s">
        <v>39</v>
      </c>
      <c r="G399" t="s">
        <v>38</v>
      </c>
      <c r="I399" t="s">
        <v>315</v>
      </c>
      <c r="J399" t="s">
        <v>68</v>
      </c>
      <c r="K399" t="s">
        <v>61</v>
      </c>
      <c r="L399" t="s">
        <v>73</v>
      </c>
      <c r="W399" t="s">
        <v>52</v>
      </c>
      <c r="X399">
        <v>2</v>
      </c>
      <c r="Y399" t="s">
        <v>51</v>
      </c>
      <c r="Z399">
        <v>2</v>
      </c>
      <c r="AC399">
        <v>3</v>
      </c>
    </row>
    <row r="400" spans="1:29">
      <c r="A400" s="5" t="s">
        <v>464</v>
      </c>
      <c r="B400">
        <v>21</v>
      </c>
      <c r="C400">
        <v>22</v>
      </c>
      <c r="D400" t="s">
        <v>38</v>
      </c>
      <c r="E400" t="s">
        <v>39</v>
      </c>
      <c r="G400" t="s">
        <v>38</v>
      </c>
      <c r="I400" t="s">
        <v>315</v>
      </c>
      <c r="J400" t="s">
        <v>68</v>
      </c>
      <c r="K400" t="s">
        <v>61</v>
      </c>
      <c r="L400" t="s">
        <v>73</v>
      </c>
      <c r="W400" t="s">
        <v>52</v>
      </c>
      <c r="X400">
        <v>2</v>
      </c>
      <c r="Y400" t="s">
        <v>51</v>
      </c>
      <c r="Z400">
        <v>2</v>
      </c>
      <c r="AC400">
        <v>3</v>
      </c>
    </row>
    <row r="401" spans="1:29">
      <c r="A401" s="5" t="s">
        <v>464</v>
      </c>
      <c r="B401">
        <v>22</v>
      </c>
      <c r="C401">
        <v>23</v>
      </c>
      <c r="D401" t="s">
        <v>38</v>
      </c>
      <c r="E401" t="s">
        <v>39</v>
      </c>
      <c r="G401" t="s">
        <v>38</v>
      </c>
      <c r="I401" t="s">
        <v>315</v>
      </c>
      <c r="J401" t="s">
        <v>68</v>
      </c>
      <c r="K401" t="s">
        <v>61</v>
      </c>
      <c r="L401" t="s">
        <v>73</v>
      </c>
      <c r="W401" t="s">
        <v>52</v>
      </c>
      <c r="X401">
        <v>2</v>
      </c>
      <c r="Y401" t="s">
        <v>51</v>
      </c>
      <c r="Z401">
        <v>2</v>
      </c>
      <c r="AC401">
        <v>3</v>
      </c>
    </row>
    <row r="402" spans="1:29">
      <c r="A402" s="5" t="s">
        <v>464</v>
      </c>
      <c r="B402">
        <v>23</v>
      </c>
      <c r="C402">
        <v>24</v>
      </c>
      <c r="D402" t="s">
        <v>38</v>
      </c>
      <c r="E402" t="s">
        <v>39</v>
      </c>
      <c r="G402" t="s">
        <v>38</v>
      </c>
      <c r="I402" t="s">
        <v>315</v>
      </c>
      <c r="J402" t="s">
        <v>68</v>
      </c>
      <c r="K402" t="s">
        <v>61</v>
      </c>
      <c r="L402" t="s">
        <v>73</v>
      </c>
      <c r="W402" t="s">
        <v>52</v>
      </c>
      <c r="X402">
        <v>2</v>
      </c>
      <c r="Y402" t="s">
        <v>51</v>
      </c>
      <c r="Z402">
        <v>2</v>
      </c>
      <c r="AC402">
        <v>3</v>
      </c>
    </row>
    <row r="403" spans="1:29">
      <c r="A403" s="5" t="s">
        <v>464</v>
      </c>
      <c r="B403">
        <v>24</v>
      </c>
      <c r="C403">
        <v>25</v>
      </c>
      <c r="D403" t="s">
        <v>38</v>
      </c>
      <c r="E403" t="s">
        <v>39</v>
      </c>
      <c r="G403" t="s">
        <v>38</v>
      </c>
      <c r="I403" t="s">
        <v>315</v>
      </c>
      <c r="J403" t="s">
        <v>68</v>
      </c>
      <c r="K403" t="s">
        <v>61</v>
      </c>
      <c r="L403" t="s">
        <v>73</v>
      </c>
      <c r="W403" t="s">
        <v>52</v>
      </c>
      <c r="X403">
        <v>2</v>
      </c>
      <c r="Y403" t="s">
        <v>51</v>
      </c>
      <c r="Z403">
        <v>2</v>
      </c>
      <c r="AC403">
        <v>3</v>
      </c>
    </row>
    <row r="404" spans="1:29">
      <c r="A404" s="5" t="s">
        <v>464</v>
      </c>
      <c r="B404">
        <v>25</v>
      </c>
      <c r="C404">
        <v>26</v>
      </c>
      <c r="D404" t="s">
        <v>38</v>
      </c>
      <c r="E404" t="s">
        <v>39</v>
      </c>
      <c r="G404" t="s">
        <v>38</v>
      </c>
      <c r="I404" t="s">
        <v>316</v>
      </c>
      <c r="J404" t="s">
        <v>68</v>
      </c>
      <c r="K404" t="s">
        <v>61</v>
      </c>
      <c r="L404" t="s">
        <v>73</v>
      </c>
      <c r="W404" t="s">
        <v>52</v>
      </c>
      <c r="X404">
        <v>2</v>
      </c>
      <c r="Y404" t="s">
        <v>51</v>
      </c>
      <c r="Z404">
        <v>2</v>
      </c>
      <c r="AC404">
        <v>3</v>
      </c>
    </row>
    <row r="405" spans="1:29">
      <c r="A405" s="5" t="s">
        <v>464</v>
      </c>
      <c r="B405">
        <v>26</v>
      </c>
      <c r="C405">
        <v>27</v>
      </c>
      <c r="D405" t="s">
        <v>38</v>
      </c>
      <c r="E405" t="s">
        <v>39</v>
      </c>
      <c r="G405" t="s">
        <v>38</v>
      </c>
      <c r="I405" t="s">
        <v>316</v>
      </c>
      <c r="J405" t="s">
        <v>68</v>
      </c>
      <c r="K405" t="s">
        <v>61</v>
      </c>
      <c r="L405" t="s">
        <v>73</v>
      </c>
      <c r="W405" t="s">
        <v>52</v>
      </c>
      <c r="X405">
        <v>2</v>
      </c>
      <c r="Y405" t="s">
        <v>51</v>
      </c>
      <c r="Z405">
        <v>2</v>
      </c>
      <c r="AC405">
        <v>3</v>
      </c>
    </row>
    <row r="406" spans="1:29">
      <c r="A406" s="5" t="s">
        <v>464</v>
      </c>
      <c r="B406">
        <v>27</v>
      </c>
      <c r="C406">
        <v>28</v>
      </c>
      <c r="D406" t="s">
        <v>38</v>
      </c>
      <c r="E406" t="s">
        <v>39</v>
      </c>
      <c r="F406" t="s">
        <v>71</v>
      </c>
      <c r="G406" t="s">
        <v>38</v>
      </c>
      <c r="I406" t="s">
        <v>317</v>
      </c>
      <c r="J406" t="s">
        <v>68</v>
      </c>
      <c r="K406" t="s">
        <v>61</v>
      </c>
      <c r="L406" t="s">
        <v>73</v>
      </c>
      <c r="W406" t="s">
        <v>52</v>
      </c>
      <c r="X406">
        <v>2</v>
      </c>
      <c r="Y406" t="s">
        <v>51</v>
      </c>
      <c r="Z406">
        <v>2</v>
      </c>
      <c r="AA406" t="s">
        <v>46</v>
      </c>
      <c r="AB406">
        <v>2</v>
      </c>
      <c r="AC406">
        <v>3</v>
      </c>
    </row>
    <row r="407" spans="1:29">
      <c r="A407" s="5" t="s">
        <v>464</v>
      </c>
      <c r="B407">
        <v>28</v>
      </c>
      <c r="C407">
        <v>29</v>
      </c>
      <c r="D407" t="s">
        <v>38</v>
      </c>
      <c r="E407" t="s">
        <v>39</v>
      </c>
      <c r="F407" t="s">
        <v>71</v>
      </c>
      <c r="G407" t="s">
        <v>38</v>
      </c>
      <c r="I407" t="s">
        <v>317</v>
      </c>
      <c r="J407" t="s">
        <v>68</v>
      </c>
      <c r="K407" t="s">
        <v>61</v>
      </c>
      <c r="L407" t="s">
        <v>73</v>
      </c>
      <c r="W407" t="s">
        <v>52</v>
      </c>
      <c r="X407">
        <v>2</v>
      </c>
      <c r="Y407" t="s">
        <v>51</v>
      </c>
      <c r="Z407">
        <v>2</v>
      </c>
      <c r="AA407" t="s">
        <v>46</v>
      </c>
      <c r="AB407">
        <v>2</v>
      </c>
      <c r="AC407">
        <v>3</v>
      </c>
    </row>
    <row r="408" spans="1:29">
      <c r="A408" s="5" t="s">
        <v>464</v>
      </c>
      <c r="B408">
        <v>29</v>
      </c>
      <c r="C408">
        <v>30</v>
      </c>
      <c r="D408" t="s">
        <v>38</v>
      </c>
      <c r="E408" t="s">
        <v>39</v>
      </c>
      <c r="F408" t="s">
        <v>71</v>
      </c>
      <c r="G408" t="s">
        <v>38</v>
      </c>
      <c r="I408" t="s">
        <v>317</v>
      </c>
      <c r="J408" t="s">
        <v>68</v>
      </c>
      <c r="K408" t="s">
        <v>61</v>
      </c>
      <c r="L408" t="s">
        <v>73</v>
      </c>
      <c r="W408" t="s">
        <v>52</v>
      </c>
      <c r="X408">
        <v>2</v>
      </c>
      <c r="Y408" t="s">
        <v>51</v>
      </c>
      <c r="Z408">
        <v>2</v>
      </c>
      <c r="AA408" t="s">
        <v>46</v>
      </c>
      <c r="AB408">
        <v>2</v>
      </c>
      <c r="AC408">
        <v>3</v>
      </c>
    </row>
    <row r="409" spans="1:29">
      <c r="A409" s="5" t="s">
        <v>464</v>
      </c>
      <c r="B409">
        <v>30</v>
      </c>
      <c r="C409">
        <v>31</v>
      </c>
      <c r="D409" t="s">
        <v>38</v>
      </c>
      <c r="E409" t="s">
        <v>39</v>
      </c>
      <c r="F409" t="s">
        <v>71</v>
      </c>
      <c r="G409" t="s">
        <v>38</v>
      </c>
      <c r="I409" t="s">
        <v>318</v>
      </c>
      <c r="J409" t="s">
        <v>68</v>
      </c>
      <c r="K409" t="s">
        <v>61</v>
      </c>
      <c r="L409" t="s">
        <v>73</v>
      </c>
      <c r="W409" t="s">
        <v>52</v>
      </c>
      <c r="X409">
        <v>2</v>
      </c>
      <c r="Y409" t="s">
        <v>51</v>
      </c>
      <c r="Z409">
        <v>2</v>
      </c>
      <c r="AA409" t="s">
        <v>46</v>
      </c>
      <c r="AB409">
        <v>2</v>
      </c>
      <c r="AC409">
        <v>3</v>
      </c>
    </row>
    <row r="410" spans="1:29">
      <c r="A410" s="5" t="s">
        <v>464</v>
      </c>
      <c r="B410">
        <v>31</v>
      </c>
      <c r="C410">
        <v>32</v>
      </c>
      <c r="D410" t="s">
        <v>38</v>
      </c>
      <c r="E410" t="s">
        <v>39</v>
      </c>
      <c r="F410" t="s">
        <v>71</v>
      </c>
      <c r="G410" t="s">
        <v>38</v>
      </c>
      <c r="I410" t="s">
        <v>318</v>
      </c>
      <c r="J410" t="s">
        <v>68</v>
      </c>
      <c r="K410" t="s">
        <v>61</v>
      </c>
      <c r="L410" t="s">
        <v>73</v>
      </c>
      <c r="W410" t="s">
        <v>52</v>
      </c>
      <c r="X410">
        <v>2</v>
      </c>
      <c r="Y410" t="s">
        <v>51</v>
      </c>
      <c r="Z410">
        <v>2</v>
      </c>
      <c r="AA410" t="s">
        <v>46</v>
      </c>
      <c r="AB410">
        <v>2</v>
      </c>
      <c r="AC410">
        <v>3</v>
      </c>
    </row>
    <row r="411" spans="1:29">
      <c r="A411" s="5" t="s">
        <v>464</v>
      </c>
      <c r="B411">
        <v>32</v>
      </c>
      <c r="C411">
        <v>33</v>
      </c>
      <c r="D411" t="s">
        <v>38</v>
      </c>
      <c r="E411" t="s">
        <v>39</v>
      </c>
      <c r="F411" t="s">
        <v>71</v>
      </c>
      <c r="G411" t="s">
        <v>38</v>
      </c>
      <c r="I411" t="s">
        <v>319</v>
      </c>
      <c r="J411" t="s">
        <v>68</v>
      </c>
      <c r="K411" t="s">
        <v>61</v>
      </c>
      <c r="L411" t="s">
        <v>73</v>
      </c>
      <c r="W411" t="s">
        <v>52</v>
      </c>
      <c r="X411">
        <v>2</v>
      </c>
      <c r="Y411" t="s">
        <v>51</v>
      </c>
      <c r="Z411">
        <v>2</v>
      </c>
      <c r="AA411" t="s">
        <v>46</v>
      </c>
      <c r="AB411">
        <v>2</v>
      </c>
      <c r="AC411">
        <v>3</v>
      </c>
    </row>
    <row r="412" spans="1:29">
      <c r="A412" s="5" t="s">
        <v>464</v>
      </c>
      <c r="B412">
        <v>33</v>
      </c>
      <c r="C412">
        <v>34</v>
      </c>
      <c r="D412" t="s">
        <v>38</v>
      </c>
      <c r="E412" t="s">
        <v>39</v>
      </c>
      <c r="F412" t="s">
        <v>71</v>
      </c>
      <c r="G412" t="s">
        <v>38</v>
      </c>
      <c r="I412" t="s">
        <v>319</v>
      </c>
      <c r="J412" t="s">
        <v>68</v>
      </c>
      <c r="K412" t="s">
        <v>61</v>
      </c>
      <c r="L412" t="s">
        <v>73</v>
      </c>
      <c r="W412" t="s">
        <v>52</v>
      </c>
      <c r="X412">
        <v>2</v>
      </c>
      <c r="Y412" t="s">
        <v>51</v>
      </c>
      <c r="Z412">
        <v>2</v>
      </c>
      <c r="AA412" t="s">
        <v>46</v>
      </c>
      <c r="AB412">
        <v>1</v>
      </c>
      <c r="AC412">
        <v>3</v>
      </c>
    </row>
    <row r="413" spans="1:29">
      <c r="A413" s="5" t="s">
        <v>464</v>
      </c>
      <c r="B413">
        <v>34</v>
      </c>
      <c r="C413">
        <v>35</v>
      </c>
      <c r="D413" t="s">
        <v>38</v>
      </c>
      <c r="E413" t="s">
        <v>39</v>
      </c>
      <c r="F413" t="s">
        <v>71</v>
      </c>
      <c r="G413" t="s">
        <v>38</v>
      </c>
      <c r="I413" t="s">
        <v>319</v>
      </c>
      <c r="J413" t="s">
        <v>68</v>
      </c>
      <c r="K413" t="s">
        <v>61</v>
      </c>
      <c r="L413" t="s">
        <v>73</v>
      </c>
      <c r="W413" t="s">
        <v>52</v>
      </c>
      <c r="X413">
        <v>2</v>
      </c>
      <c r="Y413" t="s">
        <v>51</v>
      </c>
      <c r="Z413">
        <v>2</v>
      </c>
      <c r="AA413" t="s">
        <v>46</v>
      </c>
      <c r="AB413">
        <v>1</v>
      </c>
      <c r="AC413">
        <v>3</v>
      </c>
    </row>
    <row r="414" spans="1:29">
      <c r="A414" s="5" t="s">
        <v>464</v>
      </c>
      <c r="B414">
        <v>35</v>
      </c>
      <c r="C414">
        <v>36</v>
      </c>
      <c r="D414" t="s">
        <v>38</v>
      </c>
      <c r="E414" t="s">
        <v>39</v>
      </c>
      <c r="F414" t="s">
        <v>71</v>
      </c>
      <c r="G414" t="s">
        <v>38</v>
      </c>
      <c r="I414" t="s">
        <v>320</v>
      </c>
      <c r="J414" t="s">
        <v>68</v>
      </c>
      <c r="K414" t="s">
        <v>61</v>
      </c>
      <c r="L414" t="s">
        <v>73</v>
      </c>
      <c r="W414" t="s">
        <v>52</v>
      </c>
      <c r="X414">
        <v>2</v>
      </c>
      <c r="Y414" t="s">
        <v>51</v>
      </c>
      <c r="Z414">
        <v>2</v>
      </c>
      <c r="AA414" t="s">
        <v>46</v>
      </c>
      <c r="AB414">
        <v>1</v>
      </c>
      <c r="AC414">
        <v>3</v>
      </c>
    </row>
    <row r="415" spans="1:29">
      <c r="A415" s="5" t="s">
        <v>464</v>
      </c>
      <c r="B415">
        <v>36</v>
      </c>
      <c r="C415">
        <v>37</v>
      </c>
      <c r="D415" t="s">
        <v>38</v>
      </c>
      <c r="E415" t="s">
        <v>39</v>
      </c>
      <c r="F415" t="s">
        <v>71</v>
      </c>
      <c r="G415" t="s">
        <v>38</v>
      </c>
      <c r="I415" t="s">
        <v>320</v>
      </c>
      <c r="J415" t="s">
        <v>68</v>
      </c>
      <c r="K415" t="s">
        <v>61</v>
      </c>
      <c r="L415" t="s">
        <v>73</v>
      </c>
      <c r="W415" t="s">
        <v>52</v>
      </c>
      <c r="X415">
        <v>2</v>
      </c>
      <c r="Y415" t="s">
        <v>51</v>
      </c>
      <c r="Z415">
        <v>2</v>
      </c>
      <c r="AA415" t="s">
        <v>46</v>
      </c>
      <c r="AB415">
        <v>1</v>
      </c>
      <c r="AC415">
        <v>3</v>
      </c>
    </row>
    <row r="416" spans="1:29">
      <c r="A416" s="5" t="s">
        <v>464</v>
      </c>
      <c r="B416">
        <v>37</v>
      </c>
      <c r="C416">
        <v>38</v>
      </c>
      <c r="D416" t="s">
        <v>38</v>
      </c>
      <c r="E416" t="s">
        <v>39</v>
      </c>
      <c r="G416" t="s">
        <v>38</v>
      </c>
      <c r="I416" t="s">
        <v>320</v>
      </c>
      <c r="J416" t="s">
        <v>68</v>
      </c>
      <c r="K416" t="s">
        <v>61</v>
      </c>
      <c r="L416" t="s">
        <v>73</v>
      </c>
      <c r="W416" t="s">
        <v>52</v>
      </c>
      <c r="X416">
        <v>2</v>
      </c>
      <c r="Y416" t="s">
        <v>51</v>
      </c>
      <c r="Z416">
        <v>2</v>
      </c>
      <c r="AA416" t="s">
        <v>46</v>
      </c>
      <c r="AB416">
        <v>1</v>
      </c>
      <c r="AC416">
        <v>3</v>
      </c>
    </row>
    <row r="417" spans="1:29">
      <c r="A417" s="5" t="s">
        <v>464</v>
      </c>
      <c r="B417">
        <v>38</v>
      </c>
      <c r="C417">
        <v>39</v>
      </c>
      <c r="D417" t="s">
        <v>38</v>
      </c>
      <c r="E417" t="s">
        <v>39</v>
      </c>
      <c r="G417" t="s">
        <v>38</v>
      </c>
      <c r="I417" t="s">
        <v>320</v>
      </c>
      <c r="J417" t="s">
        <v>68</v>
      </c>
      <c r="K417" t="s">
        <v>61</v>
      </c>
      <c r="L417" t="s">
        <v>73</v>
      </c>
      <c r="W417" t="s">
        <v>52</v>
      </c>
      <c r="X417">
        <v>2</v>
      </c>
      <c r="Y417" t="s">
        <v>51</v>
      </c>
      <c r="Z417">
        <v>2</v>
      </c>
      <c r="AA417" t="s">
        <v>46</v>
      </c>
      <c r="AB417">
        <v>1</v>
      </c>
      <c r="AC417">
        <v>3</v>
      </c>
    </row>
    <row r="418" spans="1:29">
      <c r="A418" s="5" t="s">
        <v>464</v>
      </c>
      <c r="B418">
        <v>39</v>
      </c>
      <c r="C418">
        <v>40</v>
      </c>
      <c r="D418" t="s">
        <v>38</v>
      </c>
      <c r="E418" t="s">
        <v>39</v>
      </c>
      <c r="G418" t="s">
        <v>38</v>
      </c>
      <c r="I418" t="s">
        <v>320</v>
      </c>
      <c r="J418" t="s">
        <v>68</v>
      </c>
      <c r="K418" t="s">
        <v>61</v>
      </c>
      <c r="L418" t="s">
        <v>73</v>
      </c>
      <c r="W418" t="s">
        <v>52</v>
      </c>
      <c r="X418">
        <v>2</v>
      </c>
      <c r="Y418" t="s">
        <v>51</v>
      </c>
      <c r="Z418">
        <v>2</v>
      </c>
      <c r="AA418" t="s">
        <v>46</v>
      </c>
      <c r="AB418">
        <v>1</v>
      </c>
      <c r="AC418">
        <v>3</v>
      </c>
    </row>
    <row r="419" spans="1:29">
      <c r="A419" s="5" t="s">
        <v>464</v>
      </c>
      <c r="B419">
        <v>40</v>
      </c>
      <c r="C419">
        <v>41</v>
      </c>
      <c r="D419" t="s">
        <v>38</v>
      </c>
      <c r="E419" t="s">
        <v>39</v>
      </c>
      <c r="F419" t="s">
        <v>42</v>
      </c>
      <c r="G419" t="s">
        <v>38</v>
      </c>
      <c r="I419" t="s">
        <v>321</v>
      </c>
      <c r="J419" t="s">
        <v>68</v>
      </c>
      <c r="K419" t="s">
        <v>61</v>
      </c>
      <c r="L419" t="s">
        <v>73</v>
      </c>
      <c r="W419" t="s">
        <v>52</v>
      </c>
      <c r="X419">
        <v>2</v>
      </c>
      <c r="Y419" t="s">
        <v>51</v>
      </c>
      <c r="Z419">
        <v>2</v>
      </c>
      <c r="AC419">
        <v>3</v>
      </c>
    </row>
    <row r="420" spans="1:29">
      <c r="A420" s="5" t="s">
        <v>464</v>
      </c>
      <c r="B420">
        <v>41</v>
      </c>
      <c r="C420">
        <v>42</v>
      </c>
      <c r="D420" t="s">
        <v>38</v>
      </c>
      <c r="E420" t="s">
        <v>39</v>
      </c>
      <c r="F420" t="s">
        <v>42</v>
      </c>
      <c r="G420" t="s">
        <v>38</v>
      </c>
      <c r="I420" t="s">
        <v>321</v>
      </c>
      <c r="J420" t="s">
        <v>68</v>
      </c>
      <c r="K420" t="s">
        <v>61</v>
      </c>
      <c r="L420" t="s">
        <v>73</v>
      </c>
      <c r="W420" t="s">
        <v>52</v>
      </c>
      <c r="X420">
        <v>2</v>
      </c>
      <c r="Y420" t="s">
        <v>51</v>
      </c>
      <c r="Z420">
        <v>2</v>
      </c>
      <c r="AC420">
        <v>3</v>
      </c>
    </row>
    <row r="421" spans="1:29">
      <c r="A421" s="5" t="s">
        <v>464</v>
      </c>
      <c r="B421">
        <v>42</v>
      </c>
      <c r="C421">
        <v>43</v>
      </c>
      <c r="D421" t="s">
        <v>38</v>
      </c>
      <c r="E421" t="s">
        <v>39</v>
      </c>
      <c r="F421" t="s">
        <v>42</v>
      </c>
      <c r="G421" t="s">
        <v>38</v>
      </c>
      <c r="I421" t="s">
        <v>321</v>
      </c>
      <c r="J421" t="s">
        <v>68</v>
      </c>
      <c r="K421" t="s">
        <v>61</v>
      </c>
      <c r="L421" t="s">
        <v>73</v>
      </c>
      <c r="W421" t="s">
        <v>52</v>
      </c>
      <c r="X421">
        <v>2</v>
      </c>
      <c r="Y421" t="s">
        <v>51</v>
      </c>
      <c r="Z421">
        <v>2</v>
      </c>
      <c r="AC421">
        <v>3</v>
      </c>
    </row>
    <row r="422" spans="1:29">
      <c r="A422" s="5" t="s">
        <v>464</v>
      </c>
      <c r="B422">
        <v>43</v>
      </c>
      <c r="C422">
        <v>44</v>
      </c>
      <c r="D422" t="s">
        <v>38</v>
      </c>
      <c r="E422" t="s">
        <v>39</v>
      </c>
      <c r="F422" t="s">
        <v>71</v>
      </c>
      <c r="G422" t="s">
        <v>38</v>
      </c>
      <c r="I422" t="s">
        <v>322</v>
      </c>
      <c r="J422" t="s">
        <v>68</v>
      </c>
      <c r="K422" t="s">
        <v>61</v>
      </c>
      <c r="L422" t="s">
        <v>73</v>
      </c>
      <c r="W422" t="s">
        <v>52</v>
      </c>
      <c r="X422">
        <v>2</v>
      </c>
      <c r="Y422" t="s">
        <v>51</v>
      </c>
      <c r="Z422">
        <v>2</v>
      </c>
      <c r="AA422" t="s">
        <v>46</v>
      </c>
      <c r="AB422">
        <v>1</v>
      </c>
      <c r="AC422">
        <v>3</v>
      </c>
    </row>
    <row r="423" spans="1:29">
      <c r="A423" s="5" t="s">
        <v>464</v>
      </c>
      <c r="B423">
        <v>44</v>
      </c>
      <c r="C423">
        <v>45</v>
      </c>
      <c r="D423" t="s">
        <v>38</v>
      </c>
      <c r="E423" t="s">
        <v>39</v>
      </c>
      <c r="F423" t="s">
        <v>71</v>
      </c>
      <c r="G423" t="s">
        <v>38</v>
      </c>
      <c r="I423" t="s">
        <v>323</v>
      </c>
      <c r="J423" t="s">
        <v>68</v>
      </c>
      <c r="K423" t="s">
        <v>61</v>
      </c>
      <c r="L423" t="s">
        <v>73</v>
      </c>
      <c r="W423" t="s">
        <v>52</v>
      </c>
      <c r="X423">
        <v>2</v>
      </c>
      <c r="Y423" t="s">
        <v>51</v>
      </c>
      <c r="Z423">
        <v>2</v>
      </c>
      <c r="AA423" t="s">
        <v>46</v>
      </c>
      <c r="AB423">
        <v>1</v>
      </c>
      <c r="AC423">
        <v>3</v>
      </c>
    </row>
    <row r="424" spans="1:29">
      <c r="A424" s="5" t="s">
        <v>464</v>
      </c>
      <c r="B424">
        <v>45</v>
      </c>
      <c r="C424">
        <v>46</v>
      </c>
      <c r="D424" t="s">
        <v>38</v>
      </c>
      <c r="E424" t="s">
        <v>39</v>
      </c>
      <c r="F424" t="s">
        <v>71</v>
      </c>
      <c r="G424" t="s">
        <v>38</v>
      </c>
      <c r="I424" t="s">
        <v>324</v>
      </c>
      <c r="J424" t="s">
        <v>68</v>
      </c>
      <c r="K424" t="s">
        <v>61</v>
      </c>
      <c r="L424" t="s">
        <v>73</v>
      </c>
      <c r="U424" t="s">
        <v>74</v>
      </c>
      <c r="V424">
        <v>10</v>
      </c>
      <c r="W424" t="s">
        <v>52</v>
      </c>
      <c r="X424">
        <v>2</v>
      </c>
      <c r="Y424" t="s">
        <v>51</v>
      </c>
      <c r="Z424">
        <v>2</v>
      </c>
      <c r="AA424" t="s">
        <v>46</v>
      </c>
      <c r="AB424">
        <v>1</v>
      </c>
      <c r="AC424">
        <v>3</v>
      </c>
    </row>
    <row r="425" spans="1:29">
      <c r="A425" s="5" t="s">
        <v>464</v>
      </c>
      <c r="B425">
        <v>46</v>
      </c>
      <c r="C425">
        <v>47</v>
      </c>
      <c r="D425" t="s">
        <v>38</v>
      </c>
      <c r="E425" t="s">
        <v>39</v>
      </c>
      <c r="F425" t="s">
        <v>71</v>
      </c>
      <c r="G425" t="s">
        <v>38</v>
      </c>
      <c r="I425" t="s">
        <v>325</v>
      </c>
      <c r="J425" t="s">
        <v>68</v>
      </c>
      <c r="K425" t="s">
        <v>61</v>
      </c>
      <c r="L425" t="s">
        <v>73</v>
      </c>
      <c r="W425" t="s">
        <v>52</v>
      </c>
      <c r="X425">
        <v>2</v>
      </c>
      <c r="Y425" t="s">
        <v>51</v>
      </c>
      <c r="Z425">
        <v>2</v>
      </c>
      <c r="AA425" t="s">
        <v>46</v>
      </c>
      <c r="AB425">
        <v>1</v>
      </c>
      <c r="AC425">
        <v>3</v>
      </c>
    </row>
    <row r="426" spans="1:29">
      <c r="A426" s="5" t="s">
        <v>464</v>
      </c>
      <c r="B426">
        <v>47</v>
      </c>
      <c r="C426">
        <v>48</v>
      </c>
      <c r="D426" t="s">
        <v>38</v>
      </c>
      <c r="E426" t="s">
        <v>39</v>
      </c>
      <c r="F426" t="s">
        <v>71</v>
      </c>
      <c r="G426" t="s">
        <v>38</v>
      </c>
      <c r="I426" t="s">
        <v>326</v>
      </c>
      <c r="J426" t="s">
        <v>68</v>
      </c>
      <c r="K426" t="s">
        <v>61</v>
      </c>
      <c r="L426" t="s">
        <v>73</v>
      </c>
      <c r="U426" t="s">
        <v>74</v>
      </c>
      <c r="V426">
        <v>5</v>
      </c>
      <c r="W426" t="s">
        <v>52</v>
      </c>
      <c r="X426">
        <v>2</v>
      </c>
      <c r="Y426" t="s">
        <v>51</v>
      </c>
      <c r="Z426">
        <v>2</v>
      </c>
      <c r="AA426" t="s">
        <v>46</v>
      </c>
      <c r="AB426">
        <v>1</v>
      </c>
      <c r="AC426">
        <v>3</v>
      </c>
    </row>
    <row r="427" spans="1:29">
      <c r="A427" s="5" t="s">
        <v>464</v>
      </c>
      <c r="B427">
        <v>48</v>
      </c>
      <c r="C427">
        <v>49</v>
      </c>
      <c r="D427" t="s">
        <v>38</v>
      </c>
      <c r="E427" t="s">
        <v>39</v>
      </c>
      <c r="F427" t="s">
        <v>42</v>
      </c>
      <c r="G427" t="s">
        <v>38</v>
      </c>
      <c r="I427" t="s">
        <v>327</v>
      </c>
      <c r="J427" t="s">
        <v>68</v>
      </c>
      <c r="K427" t="s">
        <v>61</v>
      </c>
      <c r="L427" t="s">
        <v>73</v>
      </c>
      <c r="W427" t="s">
        <v>52</v>
      </c>
      <c r="X427">
        <v>2</v>
      </c>
      <c r="Y427" t="s">
        <v>51</v>
      </c>
      <c r="Z427">
        <v>2</v>
      </c>
      <c r="AA427" t="s">
        <v>46</v>
      </c>
      <c r="AB427">
        <v>1</v>
      </c>
      <c r="AC427">
        <v>3</v>
      </c>
    </row>
    <row r="428" spans="1:29">
      <c r="A428" s="5" t="s">
        <v>464</v>
      </c>
      <c r="B428">
        <v>49</v>
      </c>
      <c r="C428">
        <v>50</v>
      </c>
      <c r="D428" t="s">
        <v>38</v>
      </c>
      <c r="E428" t="s">
        <v>39</v>
      </c>
      <c r="F428" t="s">
        <v>42</v>
      </c>
      <c r="G428" t="s">
        <v>38</v>
      </c>
      <c r="I428" t="s">
        <v>328</v>
      </c>
      <c r="J428" t="s">
        <v>68</v>
      </c>
      <c r="K428" t="s">
        <v>61</v>
      </c>
      <c r="L428" t="s">
        <v>73</v>
      </c>
      <c r="W428" t="s">
        <v>52</v>
      </c>
      <c r="X428">
        <v>2</v>
      </c>
      <c r="Y428" t="s">
        <v>51</v>
      </c>
      <c r="Z428">
        <v>2</v>
      </c>
      <c r="AA428" t="s">
        <v>46</v>
      </c>
      <c r="AB428">
        <v>1</v>
      </c>
      <c r="AC428">
        <v>3</v>
      </c>
    </row>
    <row r="429" spans="1:29">
      <c r="A429" s="5" t="s">
        <v>464</v>
      </c>
      <c r="B429">
        <v>50</v>
      </c>
      <c r="C429">
        <v>51</v>
      </c>
      <c r="D429" t="s">
        <v>38</v>
      </c>
      <c r="E429" t="s">
        <v>39</v>
      </c>
      <c r="F429" t="s">
        <v>71</v>
      </c>
      <c r="G429" t="s">
        <v>38</v>
      </c>
      <c r="I429" t="s">
        <v>314</v>
      </c>
      <c r="J429" t="s">
        <v>68</v>
      </c>
      <c r="K429" t="s">
        <v>61</v>
      </c>
      <c r="L429" t="s">
        <v>73</v>
      </c>
      <c r="W429" t="s">
        <v>52</v>
      </c>
      <c r="X429">
        <v>2</v>
      </c>
      <c r="Y429" t="s">
        <v>51</v>
      </c>
      <c r="Z429">
        <v>2</v>
      </c>
      <c r="AA429" t="s">
        <v>46</v>
      </c>
      <c r="AB429">
        <v>1</v>
      </c>
      <c r="AC429">
        <v>3</v>
      </c>
    </row>
    <row r="430" spans="1:29">
      <c r="A430" s="5" t="s">
        <v>464</v>
      </c>
      <c r="B430">
        <v>51</v>
      </c>
      <c r="C430">
        <v>52</v>
      </c>
      <c r="D430" t="s">
        <v>38</v>
      </c>
      <c r="E430" t="s">
        <v>39</v>
      </c>
      <c r="F430" t="s">
        <v>41</v>
      </c>
      <c r="G430" t="s">
        <v>38</v>
      </c>
      <c r="I430" t="s">
        <v>314</v>
      </c>
      <c r="J430" t="s">
        <v>68</v>
      </c>
      <c r="K430" t="s">
        <v>61</v>
      </c>
      <c r="L430" t="s">
        <v>73</v>
      </c>
      <c r="W430" t="s">
        <v>52</v>
      </c>
      <c r="X430">
        <v>2</v>
      </c>
      <c r="Y430" t="s">
        <v>51</v>
      </c>
      <c r="Z430">
        <v>2</v>
      </c>
      <c r="AA430" t="s">
        <v>46</v>
      </c>
      <c r="AB430">
        <v>1</v>
      </c>
      <c r="AC430">
        <v>3</v>
      </c>
    </row>
    <row r="431" spans="1:29">
      <c r="A431" s="5" t="s">
        <v>464</v>
      </c>
      <c r="B431">
        <v>52</v>
      </c>
      <c r="C431">
        <v>53</v>
      </c>
      <c r="D431" t="s">
        <v>38</v>
      </c>
      <c r="E431" t="s">
        <v>39</v>
      </c>
      <c r="F431" t="s">
        <v>71</v>
      </c>
      <c r="G431" t="s">
        <v>38</v>
      </c>
      <c r="I431" t="s">
        <v>329</v>
      </c>
      <c r="J431" t="s">
        <v>114</v>
      </c>
      <c r="K431" t="s">
        <v>61</v>
      </c>
      <c r="L431" t="s">
        <v>73</v>
      </c>
      <c r="W431" t="s">
        <v>52</v>
      </c>
      <c r="X431">
        <v>2</v>
      </c>
      <c r="Y431" t="s">
        <v>51</v>
      </c>
      <c r="Z431">
        <v>2</v>
      </c>
      <c r="AA431" t="s">
        <v>46</v>
      </c>
      <c r="AB431">
        <v>1</v>
      </c>
      <c r="AC431">
        <v>1</v>
      </c>
    </row>
    <row r="432" spans="1:29">
      <c r="A432" s="5" t="s">
        <v>464</v>
      </c>
      <c r="B432">
        <v>53</v>
      </c>
      <c r="C432">
        <v>54</v>
      </c>
      <c r="D432" t="s">
        <v>38</v>
      </c>
      <c r="E432" t="s">
        <v>39</v>
      </c>
      <c r="G432" t="s">
        <v>38</v>
      </c>
      <c r="I432" t="s">
        <v>329</v>
      </c>
      <c r="J432" t="s">
        <v>114</v>
      </c>
      <c r="K432" t="s">
        <v>61</v>
      </c>
      <c r="L432" t="s">
        <v>73</v>
      </c>
      <c r="W432" t="s">
        <v>52</v>
      </c>
      <c r="X432">
        <v>2</v>
      </c>
      <c r="Y432" t="s">
        <v>51</v>
      </c>
      <c r="Z432">
        <v>2</v>
      </c>
      <c r="AA432" t="s">
        <v>46</v>
      </c>
      <c r="AB432">
        <v>1</v>
      </c>
      <c r="AC432">
        <v>1</v>
      </c>
    </row>
    <row r="433" spans="1:29">
      <c r="A433" s="5" t="s">
        <v>464</v>
      </c>
      <c r="B433">
        <v>54</v>
      </c>
      <c r="C433">
        <v>55</v>
      </c>
      <c r="D433" t="s">
        <v>38</v>
      </c>
      <c r="E433" t="s">
        <v>39</v>
      </c>
      <c r="G433" t="s">
        <v>38</v>
      </c>
      <c r="I433" t="s">
        <v>330</v>
      </c>
      <c r="J433" t="s">
        <v>114</v>
      </c>
      <c r="K433" t="s">
        <v>61</v>
      </c>
      <c r="L433" t="s">
        <v>73</v>
      </c>
      <c r="W433" t="s">
        <v>52</v>
      </c>
      <c r="X433">
        <v>2</v>
      </c>
      <c r="Y433" t="s">
        <v>51</v>
      </c>
      <c r="Z433">
        <v>2</v>
      </c>
      <c r="AA433" t="s">
        <v>46</v>
      </c>
      <c r="AB433">
        <v>1</v>
      </c>
      <c r="AC433">
        <v>1</v>
      </c>
    </row>
    <row r="434" spans="1:29">
      <c r="A434" s="5" t="s">
        <v>464</v>
      </c>
      <c r="B434">
        <v>55</v>
      </c>
      <c r="C434">
        <v>56</v>
      </c>
      <c r="D434" t="s">
        <v>38</v>
      </c>
      <c r="E434" t="s">
        <v>39</v>
      </c>
      <c r="G434" t="s">
        <v>38</v>
      </c>
      <c r="I434" t="s">
        <v>330</v>
      </c>
      <c r="J434" t="s">
        <v>114</v>
      </c>
      <c r="K434" t="s">
        <v>61</v>
      </c>
      <c r="L434" t="s">
        <v>73</v>
      </c>
      <c r="W434" t="s">
        <v>52</v>
      </c>
      <c r="X434">
        <v>2</v>
      </c>
      <c r="Y434" t="s">
        <v>51</v>
      </c>
      <c r="Z434">
        <v>2</v>
      </c>
      <c r="AA434" t="s">
        <v>46</v>
      </c>
      <c r="AB434">
        <v>1</v>
      </c>
      <c r="AC434">
        <v>1</v>
      </c>
    </row>
    <row r="435" spans="1:29">
      <c r="A435" s="5" t="s">
        <v>464</v>
      </c>
      <c r="B435">
        <v>56</v>
      </c>
      <c r="C435">
        <v>57</v>
      </c>
      <c r="D435" t="s">
        <v>38</v>
      </c>
      <c r="E435" t="s">
        <v>39</v>
      </c>
      <c r="F435" t="s">
        <v>41</v>
      </c>
      <c r="G435" t="s">
        <v>38</v>
      </c>
      <c r="I435" t="s">
        <v>331</v>
      </c>
      <c r="J435" t="s">
        <v>114</v>
      </c>
      <c r="K435" t="s">
        <v>61</v>
      </c>
      <c r="L435" t="s">
        <v>73</v>
      </c>
      <c r="W435" t="s">
        <v>52</v>
      </c>
      <c r="X435">
        <v>2</v>
      </c>
      <c r="Y435" t="s">
        <v>51</v>
      </c>
      <c r="Z435">
        <v>2</v>
      </c>
      <c r="AA435" t="s">
        <v>46</v>
      </c>
      <c r="AB435">
        <v>2</v>
      </c>
      <c r="AC435">
        <v>1</v>
      </c>
    </row>
    <row r="436" spans="1:29">
      <c r="A436" s="5" t="s">
        <v>464</v>
      </c>
      <c r="B436">
        <v>57</v>
      </c>
      <c r="C436">
        <v>58</v>
      </c>
      <c r="D436" t="s">
        <v>38</v>
      </c>
      <c r="E436" t="s">
        <v>39</v>
      </c>
      <c r="F436" t="s">
        <v>41</v>
      </c>
      <c r="G436" t="s">
        <v>38</v>
      </c>
      <c r="I436" t="s">
        <v>331</v>
      </c>
      <c r="J436" t="s">
        <v>114</v>
      </c>
      <c r="K436" t="s">
        <v>61</v>
      </c>
      <c r="L436" t="s">
        <v>73</v>
      </c>
      <c r="W436" t="s">
        <v>52</v>
      </c>
      <c r="X436">
        <v>2</v>
      </c>
      <c r="Y436" t="s">
        <v>51</v>
      </c>
      <c r="Z436">
        <v>2</v>
      </c>
      <c r="AA436" t="s">
        <v>46</v>
      </c>
      <c r="AB436">
        <v>2</v>
      </c>
      <c r="AC436">
        <v>1</v>
      </c>
    </row>
    <row r="437" spans="1:29">
      <c r="A437" s="5" t="s">
        <v>464</v>
      </c>
      <c r="B437">
        <v>58</v>
      </c>
      <c r="C437">
        <v>59</v>
      </c>
      <c r="D437" t="s">
        <v>38</v>
      </c>
      <c r="E437" t="s">
        <v>39</v>
      </c>
      <c r="F437" t="s">
        <v>41</v>
      </c>
      <c r="G437" t="s">
        <v>38</v>
      </c>
      <c r="I437" t="s">
        <v>331</v>
      </c>
      <c r="J437" t="s">
        <v>114</v>
      </c>
      <c r="K437" t="s">
        <v>61</v>
      </c>
      <c r="L437" t="s">
        <v>73</v>
      </c>
      <c r="W437" t="s">
        <v>52</v>
      </c>
      <c r="X437">
        <v>2</v>
      </c>
      <c r="Y437" t="s">
        <v>51</v>
      </c>
      <c r="Z437">
        <v>2</v>
      </c>
      <c r="AA437" t="s">
        <v>45</v>
      </c>
      <c r="AB437">
        <v>2</v>
      </c>
      <c r="AC437">
        <v>1</v>
      </c>
    </row>
    <row r="438" spans="1:29">
      <c r="A438" s="5" t="s">
        <v>464</v>
      </c>
      <c r="B438">
        <v>59</v>
      </c>
      <c r="C438">
        <v>60</v>
      </c>
      <c r="D438" t="s">
        <v>38</v>
      </c>
      <c r="E438" t="s">
        <v>39</v>
      </c>
      <c r="F438" t="s">
        <v>41</v>
      </c>
      <c r="G438" t="s">
        <v>38</v>
      </c>
      <c r="I438" t="s">
        <v>332</v>
      </c>
      <c r="J438" t="s">
        <v>68</v>
      </c>
      <c r="K438" t="s">
        <v>61</v>
      </c>
      <c r="L438" t="s">
        <v>73</v>
      </c>
      <c r="W438" t="s">
        <v>52</v>
      </c>
      <c r="X438">
        <v>2</v>
      </c>
      <c r="Y438" t="s">
        <v>51</v>
      </c>
      <c r="Z438">
        <v>2</v>
      </c>
      <c r="AA438" t="s">
        <v>45</v>
      </c>
      <c r="AB438">
        <v>2</v>
      </c>
      <c r="AC438">
        <v>3</v>
      </c>
    </row>
    <row r="439" spans="1:29">
      <c r="A439" s="5" t="s">
        <v>464</v>
      </c>
      <c r="B439">
        <v>60</v>
      </c>
      <c r="C439">
        <v>61</v>
      </c>
      <c r="D439" t="s">
        <v>38</v>
      </c>
      <c r="E439" t="s">
        <v>39</v>
      </c>
      <c r="F439" t="s">
        <v>71</v>
      </c>
      <c r="G439" t="s">
        <v>38</v>
      </c>
      <c r="I439" t="s">
        <v>333</v>
      </c>
      <c r="J439" t="s">
        <v>68</v>
      </c>
      <c r="K439" t="s">
        <v>61</v>
      </c>
      <c r="L439" t="s">
        <v>73</v>
      </c>
      <c r="W439" t="s">
        <v>52</v>
      </c>
      <c r="X439">
        <v>2</v>
      </c>
      <c r="Y439" t="s">
        <v>51</v>
      </c>
      <c r="Z439">
        <v>2</v>
      </c>
      <c r="AC439">
        <v>3</v>
      </c>
    </row>
    <row r="440" spans="1:29">
      <c r="A440" s="5" t="s">
        <v>464</v>
      </c>
      <c r="B440">
        <v>61</v>
      </c>
      <c r="C440">
        <v>62</v>
      </c>
      <c r="D440" t="s">
        <v>38</v>
      </c>
      <c r="E440" t="s">
        <v>39</v>
      </c>
      <c r="F440" t="s">
        <v>41</v>
      </c>
      <c r="G440" t="s">
        <v>38</v>
      </c>
      <c r="I440" t="s">
        <v>333</v>
      </c>
      <c r="J440" t="s">
        <v>68</v>
      </c>
      <c r="K440" t="s">
        <v>61</v>
      </c>
      <c r="L440" t="s">
        <v>73</v>
      </c>
      <c r="W440" t="s">
        <v>52</v>
      </c>
      <c r="X440">
        <v>2</v>
      </c>
      <c r="Y440" t="s">
        <v>51</v>
      </c>
      <c r="Z440">
        <v>2</v>
      </c>
      <c r="AC440">
        <v>3</v>
      </c>
    </row>
    <row r="441" spans="1:29">
      <c r="A441" s="5" t="s">
        <v>464</v>
      </c>
      <c r="B441">
        <v>62</v>
      </c>
      <c r="C441">
        <v>63</v>
      </c>
      <c r="D441" t="s">
        <v>38</v>
      </c>
      <c r="E441" t="s">
        <v>39</v>
      </c>
      <c r="F441" t="s">
        <v>71</v>
      </c>
      <c r="G441" t="s">
        <v>38</v>
      </c>
      <c r="I441" t="s">
        <v>334</v>
      </c>
      <c r="J441" t="s">
        <v>68</v>
      </c>
      <c r="K441" t="s">
        <v>61</v>
      </c>
      <c r="L441" t="s">
        <v>73</v>
      </c>
      <c r="W441" t="s">
        <v>52</v>
      </c>
      <c r="X441">
        <v>2</v>
      </c>
      <c r="Y441" t="s">
        <v>51</v>
      </c>
      <c r="Z441">
        <v>2</v>
      </c>
      <c r="AA441" t="s">
        <v>46</v>
      </c>
      <c r="AB441">
        <v>1</v>
      </c>
      <c r="AC441">
        <v>3</v>
      </c>
    </row>
    <row r="442" spans="1:29">
      <c r="A442" s="5" t="s">
        <v>464</v>
      </c>
      <c r="B442">
        <v>63</v>
      </c>
      <c r="C442">
        <v>64</v>
      </c>
      <c r="D442" t="s">
        <v>38</v>
      </c>
      <c r="E442" t="s">
        <v>39</v>
      </c>
      <c r="F442" t="s">
        <v>71</v>
      </c>
      <c r="G442" t="s">
        <v>38</v>
      </c>
      <c r="I442" t="s">
        <v>334</v>
      </c>
      <c r="J442" t="s">
        <v>68</v>
      </c>
      <c r="K442" t="s">
        <v>61</v>
      </c>
      <c r="L442" t="s">
        <v>73</v>
      </c>
      <c r="W442" t="s">
        <v>52</v>
      </c>
      <c r="X442">
        <v>2</v>
      </c>
      <c r="Y442" t="s">
        <v>51</v>
      </c>
      <c r="Z442">
        <v>2</v>
      </c>
      <c r="AA442" t="s">
        <v>46</v>
      </c>
      <c r="AB442">
        <v>1</v>
      </c>
      <c r="AC442">
        <v>3</v>
      </c>
    </row>
    <row r="443" spans="1:29">
      <c r="A443" s="5" t="s">
        <v>464</v>
      </c>
      <c r="B443">
        <v>64</v>
      </c>
      <c r="C443">
        <v>65</v>
      </c>
      <c r="D443" t="s">
        <v>38</v>
      </c>
      <c r="E443" t="s">
        <v>39</v>
      </c>
      <c r="F443" t="s">
        <v>71</v>
      </c>
      <c r="G443" t="s">
        <v>38</v>
      </c>
      <c r="I443" t="s">
        <v>335</v>
      </c>
      <c r="J443" t="s">
        <v>68</v>
      </c>
      <c r="K443" t="s">
        <v>61</v>
      </c>
      <c r="L443" t="s">
        <v>73</v>
      </c>
      <c r="W443" t="s">
        <v>52</v>
      </c>
      <c r="X443">
        <v>2</v>
      </c>
      <c r="Y443" t="s">
        <v>51</v>
      </c>
      <c r="Z443">
        <v>2</v>
      </c>
      <c r="AA443" t="s">
        <v>46</v>
      </c>
      <c r="AB443">
        <v>1</v>
      </c>
      <c r="AC443">
        <v>3</v>
      </c>
    </row>
    <row r="444" spans="1:29">
      <c r="A444" s="5" t="s">
        <v>464</v>
      </c>
      <c r="B444">
        <v>65</v>
      </c>
      <c r="C444">
        <v>66</v>
      </c>
      <c r="D444" t="s">
        <v>38</v>
      </c>
      <c r="E444" t="s">
        <v>39</v>
      </c>
      <c r="F444" t="s">
        <v>71</v>
      </c>
      <c r="G444" t="s">
        <v>38</v>
      </c>
      <c r="I444" t="s">
        <v>336</v>
      </c>
      <c r="J444" t="s">
        <v>68</v>
      </c>
      <c r="K444" t="s">
        <v>61</v>
      </c>
      <c r="L444" t="s">
        <v>73</v>
      </c>
      <c r="W444" t="s">
        <v>52</v>
      </c>
      <c r="X444">
        <v>2</v>
      </c>
      <c r="Y444" t="s">
        <v>51</v>
      </c>
      <c r="Z444">
        <v>3</v>
      </c>
      <c r="AA444" t="s">
        <v>46</v>
      </c>
      <c r="AB444">
        <v>1</v>
      </c>
      <c r="AC444">
        <v>3</v>
      </c>
    </row>
    <row r="445" spans="1:29">
      <c r="A445" s="5" t="s">
        <v>464</v>
      </c>
      <c r="B445">
        <v>66</v>
      </c>
      <c r="C445">
        <v>67</v>
      </c>
      <c r="D445" t="s">
        <v>38</v>
      </c>
      <c r="E445" t="s">
        <v>39</v>
      </c>
      <c r="F445" t="s">
        <v>50</v>
      </c>
      <c r="G445" t="s">
        <v>38</v>
      </c>
      <c r="I445" t="s">
        <v>336</v>
      </c>
      <c r="J445" t="s">
        <v>68</v>
      </c>
      <c r="K445" t="s">
        <v>61</v>
      </c>
      <c r="L445" t="s">
        <v>73</v>
      </c>
      <c r="W445" t="s">
        <v>52</v>
      </c>
      <c r="X445">
        <v>2</v>
      </c>
      <c r="Y445" t="s">
        <v>51</v>
      </c>
      <c r="Z445">
        <v>3</v>
      </c>
      <c r="AA445" t="s">
        <v>46</v>
      </c>
      <c r="AB445">
        <v>1</v>
      </c>
      <c r="AC445">
        <v>3</v>
      </c>
    </row>
    <row r="446" spans="1:29">
      <c r="A446" s="5" t="s">
        <v>464</v>
      </c>
      <c r="B446">
        <v>67</v>
      </c>
      <c r="C446">
        <v>68</v>
      </c>
      <c r="D446" t="s">
        <v>38</v>
      </c>
      <c r="E446" t="s">
        <v>39</v>
      </c>
      <c r="F446" t="s">
        <v>49</v>
      </c>
      <c r="G446" t="s">
        <v>38</v>
      </c>
      <c r="I446" t="s">
        <v>336</v>
      </c>
      <c r="J446" t="s">
        <v>68</v>
      </c>
      <c r="K446" t="s">
        <v>61</v>
      </c>
      <c r="L446" t="s">
        <v>73</v>
      </c>
      <c r="U446" t="s">
        <v>74</v>
      </c>
      <c r="V446">
        <v>5</v>
      </c>
      <c r="W446" t="s">
        <v>52</v>
      </c>
      <c r="X446">
        <v>2</v>
      </c>
      <c r="Y446" t="s">
        <v>51</v>
      </c>
      <c r="Z446">
        <v>3</v>
      </c>
      <c r="AA446" t="s">
        <v>46</v>
      </c>
      <c r="AB446">
        <v>1</v>
      </c>
      <c r="AC446">
        <v>3</v>
      </c>
    </row>
    <row r="447" spans="1:29">
      <c r="A447" s="5" t="s">
        <v>464</v>
      </c>
      <c r="B447">
        <v>68</v>
      </c>
      <c r="C447">
        <v>69</v>
      </c>
      <c r="D447" t="s">
        <v>38</v>
      </c>
      <c r="E447" t="s">
        <v>39</v>
      </c>
      <c r="F447" t="s">
        <v>49</v>
      </c>
      <c r="G447" t="s">
        <v>38</v>
      </c>
      <c r="I447" t="s">
        <v>337</v>
      </c>
      <c r="J447" t="s">
        <v>68</v>
      </c>
      <c r="K447" t="s">
        <v>61</v>
      </c>
      <c r="L447" t="s">
        <v>73</v>
      </c>
      <c r="W447" t="s">
        <v>52</v>
      </c>
      <c r="X447">
        <v>2</v>
      </c>
      <c r="Y447" t="s">
        <v>51</v>
      </c>
      <c r="Z447">
        <v>3</v>
      </c>
      <c r="AA447" t="s">
        <v>46</v>
      </c>
      <c r="AB447">
        <v>1</v>
      </c>
      <c r="AC447">
        <v>3</v>
      </c>
    </row>
    <row r="448" spans="1:29">
      <c r="A448" s="5" t="s">
        <v>464</v>
      </c>
      <c r="B448">
        <v>69</v>
      </c>
      <c r="C448">
        <v>70</v>
      </c>
      <c r="D448" t="s">
        <v>38</v>
      </c>
      <c r="E448" t="s">
        <v>39</v>
      </c>
      <c r="F448" t="s">
        <v>49</v>
      </c>
      <c r="G448" t="s">
        <v>38</v>
      </c>
      <c r="I448" t="s">
        <v>338</v>
      </c>
      <c r="J448" t="s">
        <v>68</v>
      </c>
      <c r="K448" t="s">
        <v>61</v>
      </c>
      <c r="L448" t="s">
        <v>73</v>
      </c>
      <c r="W448" t="s">
        <v>52</v>
      </c>
      <c r="X448">
        <v>2</v>
      </c>
      <c r="Y448" t="s">
        <v>51</v>
      </c>
      <c r="Z448">
        <v>2</v>
      </c>
      <c r="AA448" t="s">
        <v>46</v>
      </c>
      <c r="AB448">
        <v>1</v>
      </c>
      <c r="AC448">
        <v>3</v>
      </c>
    </row>
    <row r="449" spans="1:29">
      <c r="A449" s="5" t="s">
        <v>464</v>
      </c>
      <c r="B449">
        <v>70</v>
      </c>
      <c r="C449">
        <v>71</v>
      </c>
      <c r="D449" t="s">
        <v>38</v>
      </c>
      <c r="E449" t="s">
        <v>39</v>
      </c>
      <c r="F449" t="s">
        <v>71</v>
      </c>
      <c r="G449" t="s">
        <v>38</v>
      </c>
      <c r="I449" t="s">
        <v>339</v>
      </c>
      <c r="J449" t="s">
        <v>68</v>
      </c>
      <c r="K449" t="s">
        <v>61</v>
      </c>
      <c r="L449" t="s">
        <v>73</v>
      </c>
      <c r="W449" t="s">
        <v>52</v>
      </c>
      <c r="X449">
        <v>2</v>
      </c>
      <c r="Y449" t="s">
        <v>51</v>
      </c>
      <c r="Z449">
        <v>2</v>
      </c>
      <c r="AA449" t="s">
        <v>46</v>
      </c>
      <c r="AB449">
        <v>1</v>
      </c>
      <c r="AC449">
        <v>3</v>
      </c>
    </row>
    <row r="450" spans="1:29">
      <c r="A450" s="5" t="s">
        <v>464</v>
      </c>
      <c r="B450">
        <v>71</v>
      </c>
      <c r="C450">
        <v>72</v>
      </c>
      <c r="D450" t="s">
        <v>38</v>
      </c>
      <c r="E450" t="s">
        <v>39</v>
      </c>
      <c r="F450" t="s">
        <v>40</v>
      </c>
      <c r="G450" t="s">
        <v>38</v>
      </c>
      <c r="I450" t="s">
        <v>340</v>
      </c>
      <c r="J450" t="s">
        <v>68</v>
      </c>
      <c r="K450" t="s">
        <v>61</v>
      </c>
      <c r="L450" t="s">
        <v>73</v>
      </c>
      <c r="W450" t="s">
        <v>52</v>
      </c>
      <c r="X450">
        <v>2</v>
      </c>
      <c r="Y450" t="s">
        <v>51</v>
      </c>
      <c r="Z450">
        <v>2</v>
      </c>
      <c r="AA450" t="s">
        <v>46</v>
      </c>
      <c r="AB450">
        <v>1</v>
      </c>
      <c r="AC450">
        <v>3</v>
      </c>
    </row>
    <row r="451" spans="1:29">
      <c r="A451" s="5" t="s">
        <v>464</v>
      </c>
      <c r="B451">
        <v>72</v>
      </c>
      <c r="C451">
        <v>73</v>
      </c>
      <c r="D451" t="s">
        <v>38</v>
      </c>
      <c r="E451" t="s">
        <v>39</v>
      </c>
      <c r="F451" t="s">
        <v>40</v>
      </c>
      <c r="G451" t="s">
        <v>38</v>
      </c>
      <c r="I451" t="s">
        <v>340</v>
      </c>
      <c r="J451" t="s">
        <v>68</v>
      </c>
      <c r="K451" t="s">
        <v>61</v>
      </c>
      <c r="L451" t="s">
        <v>73</v>
      </c>
      <c r="W451" t="s">
        <v>52</v>
      </c>
      <c r="X451">
        <v>2</v>
      </c>
      <c r="Y451" t="s">
        <v>51</v>
      </c>
      <c r="Z451">
        <v>2</v>
      </c>
      <c r="AA451" t="s">
        <v>46</v>
      </c>
      <c r="AB451">
        <v>2</v>
      </c>
      <c r="AC451">
        <v>3</v>
      </c>
    </row>
    <row r="452" spans="1:29">
      <c r="A452" s="5" t="s">
        <v>464</v>
      </c>
      <c r="B452">
        <v>73</v>
      </c>
      <c r="C452">
        <v>74</v>
      </c>
      <c r="D452" t="s">
        <v>38</v>
      </c>
      <c r="E452" t="s">
        <v>39</v>
      </c>
      <c r="F452" t="s">
        <v>40</v>
      </c>
      <c r="G452" t="s">
        <v>38</v>
      </c>
      <c r="I452" t="s">
        <v>341</v>
      </c>
      <c r="J452" t="s">
        <v>68</v>
      </c>
      <c r="K452" t="s">
        <v>61</v>
      </c>
      <c r="L452" t="s">
        <v>73</v>
      </c>
      <c r="W452" t="s">
        <v>52</v>
      </c>
      <c r="X452">
        <v>2</v>
      </c>
      <c r="Y452" t="s">
        <v>51</v>
      </c>
      <c r="Z452">
        <v>2</v>
      </c>
      <c r="AA452" t="s">
        <v>46</v>
      </c>
      <c r="AB452">
        <v>2</v>
      </c>
      <c r="AC452">
        <v>3</v>
      </c>
    </row>
    <row r="453" spans="1:29">
      <c r="A453" s="5" t="s">
        <v>464</v>
      </c>
      <c r="B453">
        <v>74</v>
      </c>
      <c r="C453">
        <v>75</v>
      </c>
      <c r="D453" t="s">
        <v>38</v>
      </c>
      <c r="E453" t="s">
        <v>39</v>
      </c>
      <c r="F453" t="s">
        <v>40</v>
      </c>
      <c r="G453" t="s">
        <v>38</v>
      </c>
      <c r="I453" t="s">
        <v>341</v>
      </c>
      <c r="J453" t="s">
        <v>68</v>
      </c>
      <c r="K453" t="s">
        <v>61</v>
      </c>
      <c r="L453" t="s">
        <v>73</v>
      </c>
      <c r="U453" t="s">
        <v>74</v>
      </c>
      <c r="V453">
        <v>5</v>
      </c>
      <c r="W453" t="s">
        <v>52</v>
      </c>
      <c r="X453">
        <v>2</v>
      </c>
      <c r="Y453" t="s">
        <v>51</v>
      </c>
      <c r="Z453">
        <v>2</v>
      </c>
      <c r="AA453" t="s">
        <v>46</v>
      </c>
      <c r="AB453">
        <v>2</v>
      </c>
      <c r="AC453">
        <v>3</v>
      </c>
    </row>
    <row r="454" spans="1:29">
      <c r="A454" s="5" t="s">
        <v>464</v>
      </c>
      <c r="B454">
        <v>75</v>
      </c>
      <c r="C454">
        <v>76</v>
      </c>
      <c r="D454" t="s">
        <v>38</v>
      </c>
      <c r="E454" t="s">
        <v>39</v>
      </c>
      <c r="F454" t="s">
        <v>40</v>
      </c>
      <c r="G454" t="s">
        <v>38</v>
      </c>
      <c r="I454" t="s">
        <v>341</v>
      </c>
      <c r="J454" t="s">
        <v>68</v>
      </c>
      <c r="K454" t="s">
        <v>61</v>
      </c>
      <c r="L454" t="s">
        <v>73</v>
      </c>
      <c r="U454" t="s">
        <v>74</v>
      </c>
      <c r="V454">
        <v>5</v>
      </c>
      <c r="W454" t="s">
        <v>52</v>
      </c>
      <c r="X454">
        <v>2</v>
      </c>
      <c r="Y454" t="s">
        <v>51</v>
      </c>
      <c r="Z454">
        <v>2</v>
      </c>
      <c r="AA454" t="s">
        <v>46</v>
      </c>
      <c r="AB454">
        <v>2</v>
      </c>
      <c r="AC454">
        <v>3</v>
      </c>
    </row>
    <row r="455" spans="1:29">
      <c r="A455" s="5" t="s">
        <v>464</v>
      </c>
      <c r="B455">
        <v>76</v>
      </c>
      <c r="C455">
        <v>77</v>
      </c>
      <c r="D455" t="s">
        <v>38</v>
      </c>
      <c r="E455" t="s">
        <v>39</v>
      </c>
      <c r="F455" t="s">
        <v>40</v>
      </c>
      <c r="G455" t="s">
        <v>38</v>
      </c>
      <c r="I455" t="s">
        <v>341</v>
      </c>
      <c r="J455" t="s">
        <v>68</v>
      </c>
      <c r="K455" t="s">
        <v>61</v>
      </c>
      <c r="L455" t="s">
        <v>73</v>
      </c>
      <c r="W455" t="s">
        <v>52</v>
      </c>
      <c r="X455">
        <v>2</v>
      </c>
      <c r="Y455" t="s">
        <v>51</v>
      </c>
      <c r="Z455">
        <v>2</v>
      </c>
      <c r="AA455" t="s">
        <v>46</v>
      </c>
      <c r="AB455">
        <v>2</v>
      </c>
      <c r="AC455">
        <v>3</v>
      </c>
    </row>
    <row r="456" spans="1:29">
      <c r="A456" s="5" t="s">
        <v>464</v>
      </c>
      <c r="B456">
        <v>77</v>
      </c>
      <c r="C456">
        <v>78</v>
      </c>
      <c r="D456" t="s">
        <v>38</v>
      </c>
      <c r="E456" t="s">
        <v>39</v>
      </c>
      <c r="F456" t="s">
        <v>40</v>
      </c>
      <c r="G456" t="s">
        <v>38</v>
      </c>
      <c r="I456" t="s">
        <v>341</v>
      </c>
      <c r="J456" t="s">
        <v>68</v>
      </c>
      <c r="K456" t="s">
        <v>61</v>
      </c>
      <c r="L456" t="s">
        <v>73</v>
      </c>
      <c r="W456" t="s">
        <v>52</v>
      </c>
      <c r="X456">
        <v>2</v>
      </c>
      <c r="Y456" t="s">
        <v>51</v>
      </c>
      <c r="Z456">
        <v>2</v>
      </c>
      <c r="AA456" t="s">
        <v>46</v>
      </c>
      <c r="AB456">
        <v>2</v>
      </c>
      <c r="AC456">
        <v>3</v>
      </c>
    </row>
    <row r="457" spans="1:29">
      <c r="A457" s="5" t="s">
        <v>464</v>
      </c>
      <c r="B457">
        <v>78</v>
      </c>
      <c r="C457">
        <v>79</v>
      </c>
      <c r="D457" t="s">
        <v>38</v>
      </c>
      <c r="E457" t="s">
        <v>39</v>
      </c>
      <c r="G457" t="s">
        <v>38</v>
      </c>
      <c r="I457" t="s">
        <v>342</v>
      </c>
      <c r="J457" t="s">
        <v>60</v>
      </c>
      <c r="K457" t="s">
        <v>62</v>
      </c>
      <c r="L457" t="s">
        <v>44</v>
      </c>
      <c r="W457" t="s">
        <v>52</v>
      </c>
      <c r="X457">
        <v>4</v>
      </c>
      <c r="Y457" t="s">
        <v>51</v>
      </c>
      <c r="Z457">
        <v>1</v>
      </c>
      <c r="AA457" t="s">
        <v>46</v>
      </c>
      <c r="AB457">
        <v>2</v>
      </c>
      <c r="AC457">
        <v>4</v>
      </c>
    </row>
    <row r="458" spans="1:29">
      <c r="A458" s="5" t="s">
        <v>464</v>
      </c>
      <c r="B458">
        <v>79</v>
      </c>
      <c r="C458">
        <v>80</v>
      </c>
      <c r="D458" t="s">
        <v>38</v>
      </c>
      <c r="E458" t="s">
        <v>49</v>
      </c>
      <c r="F458" t="s">
        <v>41</v>
      </c>
      <c r="G458" t="s">
        <v>38</v>
      </c>
      <c r="I458" t="s">
        <v>343</v>
      </c>
      <c r="J458" t="s">
        <v>60</v>
      </c>
      <c r="K458" t="s">
        <v>75</v>
      </c>
      <c r="L458" t="s">
        <v>73</v>
      </c>
      <c r="M458" t="s">
        <v>62</v>
      </c>
      <c r="N458" t="s">
        <v>44</v>
      </c>
      <c r="O458" t="s">
        <v>450</v>
      </c>
      <c r="P458">
        <v>10</v>
      </c>
      <c r="Q458" t="s">
        <v>82</v>
      </c>
      <c r="U458" t="s">
        <v>74</v>
      </c>
      <c r="V458">
        <v>5</v>
      </c>
      <c r="W458" t="s">
        <v>52</v>
      </c>
      <c r="X458">
        <v>2</v>
      </c>
      <c r="Y458" t="s">
        <v>51</v>
      </c>
      <c r="Z458">
        <v>2</v>
      </c>
      <c r="AC458">
        <v>4</v>
      </c>
    </row>
    <row r="459" spans="1:29">
      <c r="A459" s="5" t="s">
        <v>464</v>
      </c>
      <c r="B459">
        <v>80</v>
      </c>
      <c r="C459">
        <v>81</v>
      </c>
      <c r="D459" t="s">
        <v>37</v>
      </c>
      <c r="E459" t="s">
        <v>49</v>
      </c>
      <c r="F459" t="s">
        <v>41</v>
      </c>
      <c r="G459" t="s">
        <v>38</v>
      </c>
      <c r="I459" t="s">
        <v>344</v>
      </c>
      <c r="J459" t="s">
        <v>60</v>
      </c>
      <c r="K459" t="s">
        <v>75</v>
      </c>
      <c r="L459" t="s">
        <v>48</v>
      </c>
      <c r="M459" t="s">
        <v>62</v>
      </c>
      <c r="N459" t="s">
        <v>44</v>
      </c>
      <c r="O459" t="s">
        <v>450</v>
      </c>
      <c r="P459">
        <v>30</v>
      </c>
      <c r="Q459" t="s">
        <v>48</v>
      </c>
      <c r="W459" t="s">
        <v>52</v>
      </c>
      <c r="X459">
        <v>3</v>
      </c>
      <c r="Y459" t="s">
        <v>45</v>
      </c>
      <c r="Z459">
        <v>2</v>
      </c>
      <c r="AA459" t="s">
        <v>51</v>
      </c>
      <c r="AB459">
        <v>3</v>
      </c>
      <c r="AC459">
        <v>4</v>
      </c>
    </row>
    <row r="460" spans="1:29">
      <c r="A460" s="5" t="s">
        <v>464</v>
      </c>
      <c r="B460">
        <v>81</v>
      </c>
      <c r="C460">
        <v>82</v>
      </c>
      <c r="D460" t="s">
        <v>37</v>
      </c>
      <c r="E460" t="s">
        <v>41</v>
      </c>
      <c r="F460" t="s">
        <v>49</v>
      </c>
      <c r="G460" t="s">
        <v>38</v>
      </c>
      <c r="I460" t="s">
        <v>76</v>
      </c>
      <c r="J460" t="s">
        <v>60</v>
      </c>
      <c r="K460" t="s">
        <v>75</v>
      </c>
      <c r="L460" t="s">
        <v>48</v>
      </c>
      <c r="M460" t="s">
        <v>62</v>
      </c>
      <c r="N460" t="s">
        <v>44</v>
      </c>
      <c r="O460" t="s">
        <v>450</v>
      </c>
      <c r="P460">
        <v>40</v>
      </c>
      <c r="Q460" t="s">
        <v>48</v>
      </c>
      <c r="W460" t="s">
        <v>52</v>
      </c>
      <c r="X460">
        <v>3</v>
      </c>
      <c r="Y460" t="s">
        <v>45</v>
      </c>
      <c r="Z460">
        <v>2</v>
      </c>
      <c r="AA460" t="s">
        <v>51</v>
      </c>
      <c r="AB460">
        <v>3</v>
      </c>
      <c r="AC460">
        <v>4</v>
      </c>
    </row>
    <row r="461" spans="1:29">
      <c r="A461" s="5" t="s">
        <v>464</v>
      </c>
      <c r="B461">
        <v>82</v>
      </c>
      <c r="C461">
        <v>83</v>
      </c>
      <c r="D461" t="s">
        <v>37</v>
      </c>
      <c r="E461" t="s">
        <v>41</v>
      </c>
      <c r="F461" t="s">
        <v>49</v>
      </c>
      <c r="G461" t="s">
        <v>38</v>
      </c>
      <c r="I461" t="s">
        <v>76</v>
      </c>
      <c r="J461" t="s">
        <v>60</v>
      </c>
      <c r="K461" t="s">
        <v>75</v>
      </c>
      <c r="L461" t="s">
        <v>48</v>
      </c>
      <c r="M461" t="s">
        <v>62</v>
      </c>
      <c r="N461" t="s">
        <v>44</v>
      </c>
      <c r="O461" t="s">
        <v>450</v>
      </c>
      <c r="P461">
        <v>40</v>
      </c>
      <c r="Q461" t="s">
        <v>48</v>
      </c>
      <c r="W461" t="s">
        <v>52</v>
      </c>
      <c r="X461">
        <v>3</v>
      </c>
      <c r="Y461" t="s">
        <v>45</v>
      </c>
      <c r="Z461">
        <v>2</v>
      </c>
      <c r="AA461" t="s">
        <v>51</v>
      </c>
      <c r="AB461">
        <v>3</v>
      </c>
      <c r="AC461">
        <v>4</v>
      </c>
    </row>
    <row r="462" spans="1:29">
      <c r="A462" s="5" t="s">
        <v>464</v>
      </c>
      <c r="B462">
        <v>83</v>
      </c>
      <c r="C462">
        <v>84</v>
      </c>
      <c r="D462" t="s">
        <v>37</v>
      </c>
      <c r="E462" t="s">
        <v>41</v>
      </c>
      <c r="F462" t="s">
        <v>49</v>
      </c>
      <c r="G462" t="s">
        <v>38</v>
      </c>
      <c r="I462" t="s">
        <v>76</v>
      </c>
      <c r="J462" t="s">
        <v>60</v>
      </c>
      <c r="K462" t="s">
        <v>75</v>
      </c>
      <c r="L462" t="s">
        <v>48</v>
      </c>
      <c r="M462" t="s">
        <v>62</v>
      </c>
      <c r="N462" t="s">
        <v>44</v>
      </c>
      <c r="O462" t="s">
        <v>450</v>
      </c>
      <c r="P462">
        <v>40</v>
      </c>
      <c r="Q462" t="s">
        <v>48</v>
      </c>
      <c r="W462" t="s">
        <v>52</v>
      </c>
      <c r="X462">
        <v>3</v>
      </c>
      <c r="Y462" t="s">
        <v>45</v>
      </c>
      <c r="Z462">
        <v>2</v>
      </c>
      <c r="AA462" t="s">
        <v>51</v>
      </c>
      <c r="AB462">
        <v>3</v>
      </c>
      <c r="AC462">
        <v>4</v>
      </c>
    </row>
    <row r="463" spans="1:29">
      <c r="A463" s="5" t="s">
        <v>464</v>
      </c>
      <c r="B463">
        <v>84</v>
      </c>
      <c r="C463">
        <v>85</v>
      </c>
      <c r="D463" t="s">
        <v>37</v>
      </c>
      <c r="E463" t="s">
        <v>41</v>
      </c>
      <c r="F463" t="s">
        <v>49</v>
      </c>
      <c r="G463" t="s">
        <v>38</v>
      </c>
      <c r="I463" t="s">
        <v>76</v>
      </c>
      <c r="J463" t="s">
        <v>60</v>
      </c>
      <c r="K463" t="s">
        <v>75</v>
      </c>
      <c r="L463" t="s">
        <v>48</v>
      </c>
      <c r="M463" t="s">
        <v>62</v>
      </c>
      <c r="N463" t="s">
        <v>44</v>
      </c>
      <c r="O463" t="s">
        <v>450</v>
      </c>
      <c r="P463">
        <v>40</v>
      </c>
      <c r="Q463" t="s">
        <v>48</v>
      </c>
      <c r="W463" t="s">
        <v>52</v>
      </c>
      <c r="X463">
        <v>3</v>
      </c>
      <c r="Y463" t="s">
        <v>45</v>
      </c>
      <c r="Z463">
        <v>2</v>
      </c>
      <c r="AA463" t="s">
        <v>51</v>
      </c>
      <c r="AB463">
        <v>3</v>
      </c>
      <c r="AC463">
        <v>4</v>
      </c>
    </row>
    <row r="464" spans="1:29">
      <c r="A464" s="5" t="s">
        <v>464</v>
      </c>
      <c r="B464">
        <v>85</v>
      </c>
      <c r="C464">
        <v>86</v>
      </c>
      <c r="D464" t="s">
        <v>37</v>
      </c>
      <c r="E464" t="s">
        <v>41</v>
      </c>
      <c r="F464" t="s">
        <v>49</v>
      </c>
      <c r="G464" t="s">
        <v>38</v>
      </c>
      <c r="I464" t="s">
        <v>76</v>
      </c>
      <c r="J464" t="s">
        <v>60</v>
      </c>
      <c r="K464" t="s">
        <v>75</v>
      </c>
      <c r="L464" t="s">
        <v>48</v>
      </c>
      <c r="M464" t="s">
        <v>62</v>
      </c>
      <c r="N464" t="s">
        <v>44</v>
      </c>
      <c r="O464" t="s">
        <v>450</v>
      </c>
      <c r="P464">
        <v>40</v>
      </c>
      <c r="Q464" t="s">
        <v>48</v>
      </c>
      <c r="W464" t="s">
        <v>52</v>
      </c>
      <c r="X464">
        <v>3</v>
      </c>
      <c r="Y464" t="s">
        <v>45</v>
      </c>
      <c r="Z464">
        <v>2</v>
      </c>
      <c r="AA464" t="s">
        <v>51</v>
      </c>
      <c r="AB464">
        <v>3</v>
      </c>
      <c r="AC464">
        <v>4</v>
      </c>
    </row>
    <row r="465" spans="1:29">
      <c r="A465" s="5" t="s">
        <v>464</v>
      </c>
      <c r="B465">
        <v>86</v>
      </c>
      <c r="C465">
        <v>87</v>
      </c>
      <c r="D465" t="s">
        <v>37</v>
      </c>
      <c r="E465" t="s">
        <v>41</v>
      </c>
      <c r="F465" t="s">
        <v>49</v>
      </c>
      <c r="G465" t="s">
        <v>38</v>
      </c>
      <c r="I465" t="s">
        <v>76</v>
      </c>
      <c r="J465" t="s">
        <v>60</v>
      </c>
      <c r="K465" t="s">
        <v>75</v>
      </c>
      <c r="L465" t="s">
        <v>48</v>
      </c>
      <c r="M465" t="s">
        <v>62</v>
      </c>
      <c r="N465" t="s">
        <v>44</v>
      </c>
      <c r="O465" t="s">
        <v>450</v>
      </c>
      <c r="P465">
        <v>40</v>
      </c>
      <c r="Q465" t="s">
        <v>48</v>
      </c>
      <c r="W465" t="s">
        <v>52</v>
      </c>
      <c r="X465">
        <v>3</v>
      </c>
      <c r="Y465" t="s">
        <v>45</v>
      </c>
      <c r="Z465">
        <v>2</v>
      </c>
      <c r="AA465" t="s">
        <v>51</v>
      </c>
      <c r="AB465">
        <v>3</v>
      </c>
      <c r="AC465">
        <v>4</v>
      </c>
    </row>
    <row r="466" spans="1:29">
      <c r="A466" s="5" t="s">
        <v>464</v>
      </c>
      <c r="B466">
        <v>87</v>
      </c>
      <c r="C466">
        <v>88</v>
      </c>
      <c r="D466" t="s">
        <v>38</v>
      </c>
      <c r="E466" t="s">
        <v>39</v>
      </c>
      <c r="F466" t="s">
        <v>41</v>
      </c>
      <c r="G466" t="s">
        <v>38</v>
      </c>
      <c r="I466" t="s">
        <v>155</v>
      </c>
      <c r="J466" t="s">
        <v>60</v>
      </c>
      <c r="K466" t="s">
        <v>75</v>
      </c>
      <c r="L466" t="s">
        <v>48</v>
      </c>
      <c r="M466" t="s">
        <v>62</v>
      </c>
      <c r="N466" t="s">
        <v>44</v>
      </c>
      <c r="O466" t="s">
        <v>450</v>
      </c>
      <c r="P466">
        <v>40</v>
      </c>
      <c r="Q466" t="s">
        <v>48</v>
      </c>
      <c r="R466" t="s">
        <v>80</v>
      </c>
      <c r="S466">
        <v>5</v>
      </c>
      <c r="T466" t="s">
        <v>67</v>
      </c>
      <c r="W466" t="s">
        <v>52</v>
      </c>
      <c r="X466">
        <v>2</v>
      </c>
      <c r="Y466" t="s">
        <v>45</v>
      </c>
      <c r="Z466">
        <v>2</v>
      </c>
      <c r="AA466" t="s">
        <v>51</v>
      </c>
      <c r="AB466">
        <v>2</v>
      </c>
      <c r="AC466">
        <v>4</v>
      </c>
    </row>
    <row r="467" spans="1:29">
      <c r="A467" s="5" t="s">
        <v>464</v>
      </c>
      <c r="B467">
        <v>88</v>
      </c>
      <c r="C467">
        <v>89</v>
      </c>
      <c r="D467" t="s">
        <v>38</v>
      </c>
      <c r="E467" t="s">
        <v>39</v>
      </c>
      <c r="F467" t="s">
        <v>41</v>
      </c>
      <c r="G467" t="s">
        <v>38</v>
      </c>
      <c r="I467" t="s">
        <v>155</v>
      </c>
      <c r="J467" t="s">
        <v>60</v>
      </c>
      <c r="K467" t="s">
        <v>75</v>
      </c>
      <c r="L467" t="s">
        <v>48</v>
      </c>
      <c r="M467" t="s">
        <v>62</v>
      </c>
      <c r="N467" t="s">
        <v>44</v>
      </c>
      <c r="O467" t="s">
        <v>450</v>
      </c>
      <c r="P467">
        <v>40</v>
      </c>
      <c r="Q467" t="s">
        <v>48</v>
      </c>
      <c r="R467" t="s">
        <v>80</v>
      </c>
      <c r="S467">
        <v>5</v>
      </c>
      <c r="T467" t="s">
        <v>67</v>
      </c>
      <c r="W467" t="s">
        <v>52</v>
      </c>
      <c r="X467">
        <v>2</v>
      </c>
      <c r="Y467" t="s">
        <v>45</v>
      </c>
      <c r="Z467">
        <v>2</v>
      </c>
      <c r="AA467" t="s">
        <v>51</v>
      </c>
      <c r="AB467">
        <v>2</v>
      </c>
      <c r="AC467">
        <v>4</v>
      </c>
    </row>
    <row r="468" spans="1:29">
      <c r="A468" s="5" t="s">
        <v>464</v>
      </c>
      <c r="B468">
        <v>89</v>
      </c>
      <c r="C468">
        <v>90</v>
      </c>
      <c r="D468" t="s">
        <v>38</v>
      </c>
      <c r="E468" t="s">
        <v>39</v>
      </c>
      <c r="F468" t="s">
        <v>41</v>
      </c>
      <c r="G468" t="s">
        <v>38</v>
      </c>
      <c r="I468" t="s">
        <v>156</v>
      </c>
      <c r="J468" t="s">
        <v>60</v>
      </c>
      <c r="K468" t="s">
        <v>75</v>
      </c>
      <c r="L468" t="s">
        <v>48</v>
      </c>
      <c r="M468" t="s">
        <v>62</v>
      </c>
      <c r="N468" t="s">
        <v>44</v>
      </c>
      <c r="O468" t="s">
        <v>450</v>
      </c>
      <c r="P468">
        <v>40</v>
      </c>
      <c r="Q468" t="s">
        <v>48</v>
      </c>
      <c r="R468" t="s">
        <v>80</v>
      </c>
      <c r="S468">
        <v>5</v>
      </c>
      <c r="T468" t="s">
        <v>67</v>
      </c>
      <c r="W468" t="s">
        <v>52</v>
      </c>
      <c r="X468">
        <v>2</v>
      </c>
      <c r="Y468" t="s">
        <v>45</v>
      </c>
      <c r="Z468">
        <v>2</v>
      </c>
      <c r="AA468" t="s">
        <v>51</v>
      </c>
      <c r="AB468">
        <v>2</v>
      </c>
      <c r="AC468">
        <v>4</v>
      </c>
    </row>
    <row r="469" spans="1:29">
      <c r="A469" s="5" t="s">
        <v>464</v>
      </c>
      <c r="B469">
        <v>90</v>
      </c>
      <c r="C469">
        <v>91</v>
      </c>
      <c r="D469" t="s">
        <v>37</v>
      </c>
      <c r="E469" t="s">
        <v>39</v>
      </c>
      <c r="F469" t="s">
        <v>41</v>
      </c>
      <c r="G469" t="s">
        <v>38</v>
      </c>
      <c r="I469" t="s">
        <v>156</v>
      </c>
      <c r="J469" t="s">
        <v>60</v>
      </c>
      <c r="K469" t="s">
        <v>75</v>
      </c>
      <c r="L469" t="s">
        <v>48</v>
      </c>
      <c r="M469" t="s">
        <v>62</v>
      </c>
      <c r="N469" t="s">
        <v>44</v>
      </c>
      <c r="O469" t="s">
        <v>450</v>
      </c>
      <c r="P469">
        <v>40</v>
      </c>
      <c r="Q469" t="s">
        <v>48</v>
      </c>
      <c r="R469" t="s">
        <v>81</v>
      </c>
      <c r="S469">
        <v>5</v>
      </c>
      <c r="T469" t="s">
        <v>67</v>
      </c>
      <c r="W469" t="s">
        <v>52</v>
      </c>
      <c r="X469">
        <v>2</v>
      </c>
      <c r="Y469" t="s">
        <v>45</v>
      </c>
      <c r="Z469">
        <v>2</v>
      </c>
      <c r="AA469" t="s">
        <v>51</v>
      </c>
      <c r="AB469">
        <v>2</v>
      </c>
      <c r="AC469">
        <v>4</v>
      </c>
    </row>
    <row r="470" spans="1:29">
      <c r="A470" s="5" t="s">
        <v>464</v>
      </c>
      <c r="B470">
        <v>91</v>
      </c>
      <c r="C470">
        <v>92</v>
      </c>
      <c r="D470" t="s">
        <v>37</v>
      </c>
      <c r="E470" t="s">
        <v>39</v>
      </c>
      <c r="F470" t="s">
        <v>41</v>
      </c>
      <c r="G470" t="s">
        <v>38</v>
      </c>
      <c r="I470" t="s">
        <v>157</v>
      </c>
      <c r="J470" t="s">
        <v>60</v>
      </c>
      <c r="K470" t="s">
        <v>75</v>
      </c>
      <c r="L470" t="s">
        <v>48</v>
      </c>
      <c r="M470" t="s">
        <v>62</v>
      </c>
      <c r="N470" t="s">
        <v>44</v>
      </c>
      <c r="O470" t="s">
        <v>450</v>
      </c>
      <c r="P470">
        <v>40</v>
      </c>
      <c r="Q470" t="s">
        <v>48</v>
      </c>
      <c r="R470" t="s">
        <v>81</v>
      </c>
      <c r="S470">
        <v>5</v>
      </c>
      <c r="T470" t="s">
        <v>67</v>
      </c>
      <c r="W470" t="s">
        <v>52</v>
      </c>
      <c r="X470">
        <v>2</v>
      </c>
      <c r="Y470" t="s">
        <v>45</v>
      </c>
      <c r="Z470">
        <v>2</v>
      </c>
      <c r="AA470" t="s">
        <v>51</v>
      </c>
      <c r="AB470">
        <v>2</v>
      </c>
      <c r="AC470">
        <v>4</v>
      </c>
    </row>
    <row r="471" spans="1:29">
      <c r="A471" s="5" t="s">
        <v>464</v>
      </c>
      <c r="B471">
        <v>92</v>
      </c>
      <c r="C471">
        <v>93</v>
      </c>
      <c r="D471" t="s">
        <v>37</v>
      </c>
      <c r="E471" t="s">
        <v>39</v>
      </c>
      <c r="F471" t="s">
        <v>41</v>
      </c>
      <c r="G471" t="s">
        <v>38</v>
      </c>
      <c r="I471" t="s">
        <v>157</v>
      </c>
      <c r="J471" t="s">
        <v>60</v>
      </c>
      <c r="K471" t="s">
        <v>75</v>
      </c>
      <c r="L471" t="s">
        <v>48</v>
      </c>
      <c r="M471" t="s">
        <v>62</v>
      </c>
      <c r="N471" t="s">
        <v>44</v>
      </c>
      <c r="O471" t="s">
        <v>450</v>
      </c>
      <c r="P471">
        <v>40</v>
      </c>
      <c r="Q471" t="s">
        <v>48</v>
      </c>
      <c r="R471" t="s">
        <v>81</v>
      </c>
      <c r="S471">
        <v>5</v>
      </c>
      <c r="T471" t="s">
        <v>67</v>
      </c>
      <c r="W471" t="s">
        <v>52</v>
      </c>
      <c r="X471">
        <v>2</v>
      </c>
      <c r="Y471" t="s">
        <v>45</v>
      </c>
      <c r="Z471">
        <v>2</v>
      </c>
      <c r="AA471" t="s">
        <v>51</v>
      </c>
      <c r="AB471">
        <v>2</v>
      </c>
      <c r="AC471">
        <v>4</v>
      </c>
    </row>
    <row r="472" spans="1:29">
      <c r="A472" s="5" t="s">
        <v>464</v>
      </c>
      <c r="B472">
        <v>93</v>
      </c>
      <c r="C472">
        <v>94</v>
      </c>
      <c r="D472" t="s">
        <v>37</v>
      </c>
      <c r="E472" t="s">
        <v>39</v>
      </c>
      <c r="F472" t="s">
        <v>41</v>
      </c>
      <c r="G472" t="s">
        <v>38</v>
      </c>
      <c r="I472" t="s">
        <v>157</v>
      </c>
      <c r="J472" t="s">
        <v>60</v>
      </c>
      <c r="K472" t="s">
        <v>75</v>
      </c>
      <c r="L472" t="s">
        <v>48</v>
      </c>
      <c r="M472" t="s">
        <v>62</v>
      </c>
      <c r="N472" t="s">
        <v>44</v>
      </c>
      <c r="O472" t="s">
        <v>450</v>
      </c>
      <c r="P472">
        <v>40</v>
      </c>
      <c r="Q472" t="s">
        <v>48</v>
      </c>
      <c r="R472" t="s">
        <v>81</v>
      </c>
      <c r="S472">
        <v>5</v>
      </c>
      <c r="T472" t="s">
        <v>67</v>
      </c>
      <c r="W472" t="s">
        <v>52</v>
      </c>
      <c r="X472">
        <v>2</v>
      </c>
      <c r="Y472" t="s">
        <v>45</v>
      </c>
      <c r="Z472">
        <v>2</v>
      </c>
      <c r="AA472" t="s">
        <v>51</v>
      </c>
      <c r="AB472">
        <v>2</v>
      </c>
      <c r="AC472">
        <v>4</v>
      </c>
    </row>
    <row r="473" spans="1:29">
      <c r="A473" s="5" t="s">
        <v>464</v>
      </c>
      <c r="B473">
        <v>94</v>
      </c>
      <c r="C473">
        <v>95</v>
      </c>
      <c r="D473" t="s">
        <v>37</v>
      </c>
      <c r="E473" t="s">
        <v>39</v>
      </c>
      <c r="F473" t="s">
        <v>41</v>
      </c>
      <c r="G473" t="s">
        <v>38</v>
      </c>
      <c r="I473" t="s">
        <v>77</v>
      </c>
      <c r="J473" t="s">
        <v>60</v>
      </c>
      <c r="K473" t="s">
        <v>75</v>
      </c>
      <c r="L473" t="s">
        <v>48</v>
      </c>
      <c r="M473" t="s">
        <v>62</v>
      </c>
      <c r="N473" t="s">
        <v>44</v>
      </c>
      <c r="O473" t="s">
        <v>450</v>
      </c>
      <c r="P473">
        <v>40</v>
      </c>
      <c r="Q473" t="s">
        <v>48</v>
      </c>
      <c r="W473" t="s">
        <v>52</v>
      </c>
      <c r="X473">
        <v>2</v>
      </c>
      <c r="Y473" t="s">
        <v>45</v>
      </c>
      <c r="Z473">
        <v>2</v>
      </c>
      <c r="AA473" t="s">
        <v>51</v>
      </c>
      <c r="AB473">
        <v>2</v>
      </c>
      <c r="AC473">
        <v>4</v>
      </c>
    </row>
    <row r="474" spans="1:29">
      <c r="A474" s="5" t="s">
        <v>464</v>
      </c>
      <c r="B474">
        <v>95</v>
      </c>
      <c r="C474">
        <v>96</v>
      </c>
      <c r="D474" t="s">
        <v>37</v>
      </c>
      <c r="E474" t="s">
        <v>39</v>
      </c>
      <c r="G474" t="s">
        <v>38</v>
      </c>
      <c r="I474" t="s">
        <v>78</v>
      </c>
      <c r="J474" t="s">
        <v>60</v>
      </c>
      <c r="K474" t="s">
        <v>75</v>
      </c>
      <c r="L474" t="s">
        <v>48</v>
      </c>
      <c r="M474" t="s">
        <v>62</v>
      </c>
      <c r="N474" t="s">
        <v>44</v>
      </c>
      <c r="O474" t="s">
        <v>450</v>
      </c>
      <c r="P474">
        <v>40</v>
      </c>
      <c r="Q474" t="s">
        <v>48</v>
      </c>
      <c r="W474" t="s">
        <v>52</v>
      </c>
      <c r="X474">
        <v>2</v>
      </c>
      <c r="Y474" t="s">
        <v>46</v>
      </c>
      <c r="Z474">
        <v>2</v>
      </c>
      <c r="AA474" t="s">
        <v>51</v>
      </c>
      <c r="AB474">
        <v>2</v>
      </c>
      <c r="AC474">
        <v>4</v>
      </c>
    </row>
    <row r="475" spans="1:29">
      <c r="A475" s="5" t="s">
        <v>464</v>
      </c>
      <c r="B475">
        <v>96</v>
      </c>
      <c r="C475">
        <v>97</v>
      </c>
      <c r="D475" t="s">
        <v>37</v>
      </c>
      <c r="E475" t="s">
        <v>39</v>
      </c>
      <c r="G475" t="s">
        <v>38</v>
      </c>
      <c r="I475" t="s">
        <v>78</v>
      </c>
      <c r="J475" t="s">
        <v>79</v>
      </c>
      <c r="K475" t="s">
        <v>75</v>
      </c>
      <c r="L475" t="s">
        <v>48</v>
      </c>
      <c r="O475" t="s">
        <v>450</v>
      </c>
      <c r="P475">
        <v>40</v>
      </c>
      <c r="Q475" t="s">
        <v>48</v>
      </c>
      <c r="W475" t="s">
        <v>52</v>
      </c>
      <c r="X475">
        <v>2</v>
      </c>
      <c r="Y475" t="s">
        <v>46</v>
      </c>
      <c r="Z475">
        <v>3</v>
      </c>
      <c r="AC475">
        <v>2</v>
      </c>
    </row>
    <row r="476" spans="1:29">
      <c r="A476" s="5" t="s">
        <v>464</v>
      </c>
      <c r="B476">
        <v>97</v>
      </c>
      <c r="C476">
        <v>98</v>
      </c>
      <c r="D476" t="s">
        <v>37</v>
      </c>
      <c r="E476" t="s">
        <v>39</v>
      </c>
      <c r="G476" t="s">
        <v>38</v>
      </c>
      <c r="I476" t="s">
        <v>78</v>
      </c>
      <c r="J476" t="s">
        <v>79</v>
      </c>
      <c r="K476" t="s">
        <v>75</v>
      </c>
      <c r="L476" t="s">
        <v>48</v>
      </c>
      <c r="O476" t="s">
        <v>450</v>
      </c>
      <c r="P476">
        <v>40</v>
      </c>
      <c r="Q476" t="s">
        <v>48</v>
      </c>
      <c r="W476" t="s">
        <v>52</v>
      </c>
      <c r="X476">
        <v>2</v>
      </c>
      <c r="Y476" t="s">
        <v>46</v>
      </c>
      <c r="Z476">
        <v>3</v>
      </c>
      <c r="AC476">
        <v>2</v>
      </c>
    </row>
    <row r="477" spans="1:29">
      <c r="A477" s="5" t="s">
        <v>464</v>
      </c>
      <c r="B477">
        <v>98</v>
      </c>
      <c r="C477">
        <v>99</v>
      </c>
      <c r="D477" t="s">
        <v>37</v>
      </c>
      <c r="E477" t="s">
        <v>39</v>
      </c>
      <c r="F477" t="s">
        <v>41</v>
      </c>
      <c r="G477" t="s">
        <v>38</v>
      </c>
      <c r="I477" t="s">
        <v>78</v>
      </c>
      <c r="J477" t="s">
        <v>79</v>
      </c>
      <c r="K477" t="s">
        <v>75</v>
      </c>
      <c r="L477" t="s">
        <v>48</v>
      </c>
      <c r="O477" t="s">
        <v>450</v>
      </c>
      <c r="P477">
        <v>50</v>
      </c>
      <c r="Q477" t="s">
        <v>48</v>
      </c>
      <c r="W477" t="s">
        <v>52</v>
      </c>
      <c r="X477">
        <v>2</v>
      </c>
      <c r="Y477" t="s">
        <v>46</v>
      </c>
      <c r="Z477">
        <v>3</v>
      </c>
      <c r="AC477">
        <v>2</v>
      </c>
    </row>
    <row r="478" spans="1:29">
      <c r="A478" s="5" t="s">
        <v>464</v>
      </c>
      <c r="B478">
        <v>99</v>
      </c>
      <c r="C478">
        <v>100</v>
      </c>
      <c r="D478" t="s">
        <v>37</v>
      </c>
      <c r="E478" t="s">
        <v>39</v>
      </c>
      <c r="G478" t="s">
        <v>38</v>
      </c>
      <c r="I478" t="s">
        <v>78</v>
      </c>
      <c r="J478" t="s">
        <v>79</v>
      </c>
      <c r="K478" t="s">
        <v>75</v>
      </c>
      <c r="L478" t="s">
        <v>48</v>
      </c>
      <c r="O478" t="s">
        <v>450</v>
      </c>
      <c r="P478">
        <v>50</v>
      </c>
      <c r="Q478" t="s">
        <v>48</v>
      </c>
      <c r="W478" t="s">
        <v>52</v>
      </c>
      <c r="X478">
        <v>2</v>
      </c>
      <c r="Y478" t="s">
        <v>46</v>
      </c>
      <c r="Z478">
        <v>3</v>
      </c>
      <c r="AC478">
        <v>2</v>
      </c>
    </row>
    <row r="479" spans="1:29">
      <c r="A479" s="5" t="s">
        <v>464</v>
      </c>
      <c r="B479">
        <v>100</v>
      </c>
      <c r="C479">
        <v>101</v>
      </c>
      <c r="D479" t="s">
        <v>37</v>
      </c>
      <c r="E479" t="s">
        <v>39</v>
      </c>
      <c r="F479" t="s">
        <v>49</v>
      </c>
      <c r="G479" t="s">
        <v>38</v>
      </c>
      <c r="I479" t="s">
        <v>418</v>
      </c>
      <c r="J479" t="s">
        <v>79</v>
      </c>
      <c r="K479" t="s">
        <v>75</v>
      </c>
      <c r="L479" t="s">
        <v>48</v>
      </c>
      <c r="O479" t="s">
        <v>46</v>
      </c>
      <c r="P479">
        <v>60</v>
      </c>
      <c r="Q479" t="s">
        <v>48</v>
      </c>
      <c r="W479" t="s">
        <v>64</v>
      </c>
      <c r="X479">
        <v>4</v>
      </c>
      <c r="Y479" t="s">
        <v>52</v>
      </c>
      <c r="Z479">
        <v>1</v>
      </c>
      <c r="AC479">
        <v>2</v>
      </c>
    </row>
    <row r="480" spans="1:29">
      <c r="A480" s="5" t="s">
        <v>464</v>
      </c>
      <c r="B480">
        <v>101</v>
      </c>
      <c r="C480">
        <v>102</v>
      </c>
      <c r="D480" t="s">
        <v>38</v>
      </c>
      <c r="E480" t="s">
        <v>39</v>
      </c>
      <c r="F480" t="s">
        <v>49</v>
      </c>
      <c r="G480" t="s">
        <v>38</v>
      </c>
      <c r="I480" t="s">
        <v>345</v>
      </c>
      <c r="J480" t="s">
        <v>60</v>
      </c>
      <c r="K480" t="s">
        <v>75</v>
      </c>
      <c r="L480" t="s">
        <v>48</v>
      </c>
      <c r="M480" t="s">
        <v>62</v>
      </c>
      <c r="N480" t="s">
        <v>44</v>
      </c>
      <c r="O480" t="s">
        <v>46</v>
      </c>
      <c r="P480">
        <v>20</v>
      </c>
      <c r="Q480" t="s">
        <v>48</v>
      </c>
      <c r="R480" t="s">
        <v>80</v>
      </c>
      <c r="S480">
        <v>5</v>
      </c>
      <c r="T480" t="s">
        <v>67</v>
      </c>
      <c r="W480" t="s">
        <v>64</v>
      </c>
      <c r="X480">
        <v>3</v>
      </c>
      <c r="Y480" t="s">
        <v>52</v>
      </c>
      <c r="Z480">
        <v>2</v>
      </c>
      <c r="AC480">
        <v>4</v>
      </c>
    </row>
    <row r="481" spans="1:29">
      <c r="A481" s="5" t="s">
        <v>464</v>
      </c>
      <c r="B481">
        <v>102</v>
      </c>
      <c r="C481">
        <v>103</v>
      </c>
      <c r="D481" t="s">
        <v>38</v>
      </c>
      <c r="E481" t="s">
        <v>39</v>
      </c>
      <c r="F481" t="s">
        <v>49</v>
      </c>
      <c r="G481" t="s">
        <v>38</v>
      </c>
      <c r="I481" t="s">
        <v>345</v>
      </c>
      <c r="J481" t="s">
        <v>60</v>
      </c>
      <c r="K481" t="s">
        <v>75</v>
      </c>
      <c r="L481" t="s">
        <v>48</v>
      </c>
      <c r="M481" t="s">
        <v>62</v>
      </c>
      <c r="N481" t="s">
        <v>44</v>
      </c>
      <c r="O481" t="s">
        <v>46</v>
      </c>
      <c r="P481">
        <v>20</v>
      </c>
      <c r="Q481" t="s">
        <v>48</v>
      </c>
      <c r="R481" t="s">
        <v>80</v>
      </c>
      <c r="S481">
        <v>5</v>
      </c>
      <c r="T481" t="s">
        <v>67</v>
      </c>
      <c r="W481" t="s">
        <v>64</v>
      </c>
      <c r="X481">
        <v>3</v>
      </c>
      <c r="Y481" t="s">
        <v>52</v>
      </c>
      <c r="Z481">
        <v>2</v>
      </c>
      <c r="AC481">
        <v>4</v>
      </c>
    </row>
    <row r="482" spans="1:29">
      <c r="A482" s="5" t="s">
        <v>464</v>
      </c>
      <c r="B482">
        <v>103</v>
      </c>
      <c r="C482">
        <v>104</v>
      </c>
      <c r="D482" t="s">
        <v>38</v>
      </c>
      <c r="E482" t="s">
        <v>39</v>
      </c>
      <c r="F482" t="s">
        <v>49</v>
      </c>
      <c r="G482" t="s">
        <v>38</v>
      </c>
      <c r="I482" t="s">
        <v>345</v>
      </c>
      <c r="J482" t="s">
        <v>60</v>
      </c>
      <c r="K482" t="s">
        <v>75</v>
      </c>
      <c r="L482" t="s">
        <v>48</v>
      </c>
      <c r="M482" t="s">
        <v>62</v>
      </c>
      <c r="N482" t="s">
        <v>44</v>
      </c>
      <c r="O482" t="s">
        <v>46</v>
      </c>
      <c r="P482">
        <v>20</v>
      </c>
      <c r="Q482" t="s">
        <v>48</v>
      </c>
      <c r="R482" t="s">
        <v>80</v>
      </c>
      <c r="S482">
        <v>5</v>
      </c>
      <c r="T482" t="s">
        <v>67</v>
      </c>
      <c r="W482" t="s">
        <v>64</v>
      </c>
      <c r="X482">
        <v>3</v>
      </c>
      <c r="Y482" t="s">
        <v>52</v>
      </c>
      <c r="Z482">
        <v>2</v>
      </c>
      <c r="AC482">
        <v>4</v>
      </c>
    </row>
    <row r="483" spans="1:29">
      <c r="A483" s="5" t="s">
        <v>464</v>
      </c>
      <c r="B483">
        <v>104</v>
      </c>
      <c r="C483">
        <v>105</v>
      </c>
      <c r="D483" t="s">
        <v>38</v>
      </c>
      <c r="E483" t="s">
        <v>39</v>
      </c>
      <c r="F483" t="s">
        <v>49</v>
      </c>
      <c r="G483" t="s">
        <v>38</v>
      </c>
      <c r="I483" t="s">
        <v>346</v>
      </c>
      <c r="J483" t="s">
        <v>60</v>
      </c>
      <c r="K483" t="s">
        <v>75</v>
      </c>
      <c r="L483" t="s">
        <v>48</v>
      </c>
      <c r="M483" t="s">
        <v>62</v>
      </c>
      <c r="N483" t="s">
        <v>44</v>
      </c>
      <c r="O483" t="s">
        <v>46</v>
      </c>
      <c r="P483">
        <v>20</v>
      </c>
      <c r="Q483" t="s">
        <v>48</v>
      </c>
      <c r="R483" t="s">
        <v>80</v>
      </c>
      <c r="S483">
        <v>5</v>
      </c>
      <c r="T483" t="s">
        <v>67</v>
      </c>
      <c r="W483" t="s">
        <v>64</v>
      </c>
      <c r="X483">
        <v>3</v>
      </c>
      <c r="Y483" t="s">
        <v>52</v>
      </c>
      <c r="Z483">
        <v>2</v>
      </c>
      <c r="AC483">
        <v>4</v>
      </c>
    </row>
    <row r="484" spans="1:29">
      <c r="A484" s="5" t="s">
        <v>464</v>
      </c>
      <c r="B484">
        <v>105</v>
      </c>
      <c r="C484">
        <v>106</v>
      </c>
      <c r="D484" t="s">
        <v>38</v>
      </c>
      <c r="E484" t="s">
        <v>49</v>
      </c>
      <c r="F484" t="s">
        <v>39</v>
      </c>
      <c r="G484" t="s">
        <v>38</v>
      </c>
      <c r="I484" t="s">
        <v>347</v>
      </c>
      <c r="J484" t="s">
        <v>60</v>
      </c>
      <c r="K484" t="s">
        <v>75</v>
      </c>
      <c r="L484" t="s">
        <v>48</v>
      </c>
      <c r="M484" t="s">
        <v>62</v>
      </c>
      <c r="O484" t="s">
        <v>46</v>
      </c>
      <c r="P484">
        <v>10</v>
      </c>
      <c r="Q484" t="s">
        <v>82</v>
      </c>
      <c r="R484" t="s">
        <v>80</v>
      </c>
      <c r="S484">
        <v>5</v>
      </c>
      <c r="T484" t="s">
        <v>67</v>
      </c>
      <c r="W484" t="s">
        <v>52</v>
      </c>
      <c r="X484">
        <v>2</v>
      </c>
      <c r="Y484" t="s">
        <v>66</v>
      </c>
      <c r="Z484">
        <v>2</v>
      </c>
      <c r="AC484">
        <v>4</v>
      </c>
    </row>
    <row r="485" spans="1:29">
      <c r="A485" s="5" t="s">
        <v>464</v>
      </c>
      <c r="B485">
        <v>106</v>
      </c>
      <c r="C485">
        <v>107</v>
      </c>
      <c r="D485" t="s">
        <v>38</v>
      </c>
      <c r="E485" t="s">
        <v>49</v>
      </c>
      <c r="F485" t="s">
        <v>50</v>
      </c>
      <c r="G485" t="s">
        <v>38</v>
      </c>
      <c r="I485" t="s">
        <v>348</v>
      </c>
      <c r="J485" t="s">
        <v>60</v>
      </c>
      <c r="K485" t="s">
        <v>62</v>
      </c>
      <c r="L485" t="s">
        <v>44</v>
      </c>
      <c r="W485" t="s">
        <v>52</v>
      </c>
      <c r="X485">
        <v>2</v>
      </c>
      <c r="Y485" t="s">
        <v>65</v>
      </c>
      <c r="Z485">
        <v>1</v>
      </c>
      <c r="AA485" t="s">
        <v>66</v>
      </c>
      <c r="AB485">
        <v>1</v>
      </c>
      <c r="AC485">
        <v>4</v>
      </c>
    </row>
    <row r="486" spans="1:29">
      <c r="A486" s="5" t="s">
        <v>464</v>
      </c>
      <c r="B486">
        <v>107</v>
      </c>
      <c r="C486">
        <v>108</v>
      </c>
      <c r="D486" t="s">
        <v>37</v>
      </c>
      <c r="E486" t="s">
        <v>50</v>
      </c>
      <c r="F486" t="s">
        <v>49</v>
      </c>
      <c r="G486" t="s">
        <v>38</v>
      </c>
      <c r="I486" t="s">
        <v>349</v>
      </c>
      <c r="J486" t="s">
        <v>60</v>
      </c>
      <c r="K486" t="s">
        <v>62</v>
      </c>
      <c r="L486" t="s">
        <v>44</v>
      </c>
      <c r="W486" t="s">
        <v>65</v>
      </c>
      <c r="X486">
        <v>2</v>
      </c>
      <c r="Y486" t="s">
        <v>51</v>
      </c>
      <c r="Z486">
        <v>2</v>
      </c>
      <c r="AA486" t="s">
        <v>52</v>
      </c>
      <c r="AB486">
        <v>1</v>
      </c>
      <c r="AC486">
        <v>4</v>
      </c>
    </row>
    <row r="487" spans="1:29">
      <c r="A487" s="5" t="s">
        <v>465</v>
      </c>
      <c r="B487">
        <v>0</v>
      </c>
      <c r="C487">
        <v>1</v>
      </c>
      <c r="D487" t="s">
        <v>47</v>
      </c>
      <c r="E487" t="s">
        <v>39</v>
      </c>
      <c r="F487" t="s">
        <v>42</v>
      </c>
      <c r="G487" t="s">
        <v>38</v>
      </c>
      <c r="I487" t="s">
        <v>219</v>
      </c>
      <c r="J487" t="s">
        <v>68</v>
      </c>
      <c r="K487" t="s">
        <v>61</v>
      </c>
      <c r="L487" t="s">
        <v>73</v>
      </c>
      <c r="W487" t="s">
        <v>52</v>
      </c>
      <c r="X487">
        <v>2</v>
      </c>
      <c r="Y487" t="s">
        <v>46</v>
      </c>
      <c r="Z487">
        <v>1</v>
      </c>
      <c r="AC487">
        <v>3</v>
      </c>
    </row>
    <row r="488" spans="1:29">
      <c r="A488" s="5" t="s">
        <v>465</v>
      </c>
      <c r="B488">
        <v>1</v>
      </c>
      <c r="C488">
        <v>2</v>
      </c>
      <c r="D488" t="s">
        <v>47</v>
      </c>
      <c r="E488" t="s">
        <v>39</v>
      </c>
      <c r="F488" t="s">
        <v>42</v>
      </c>
      <c r="G488" t="s">
        <v>38</v>
      </c>
      <c r="I488" t="s">
        <v>350</v>
      </c>
      <c r="J488" t="s">
        <v>68</v>
      </c>
      <c r="K488" t="s">
        <v>61</v>
      </c>
      <c r="L488" t="s">
        <v>73</v>
      </c>
      <c r="W488" t="s">
        <v>52</v>
      </c>
      <c r="X488">
        <v>2</v>
      </c>
      <c r="Y488" t="s">
        <v>46</v>
      </c>
      <c r="Z488">
        <v>1</v>
      </c>
      <c r="AC488">
        <v>3</v>
      </c>
    </row>
    <row r="489" spans="1:29">
      <c r="A489" s="5" t="s">
        <v>465</v>
      </c>
      <c r="B489">
        <v>2</v>
      </c>
      <c r="C489">
        <v>3</v>
      </c>
      <c r="D489" t="s">
        <v>47</v>
      </c>
      <c r="E489" t="s">
        <v>39</v>
      </c>
      <c r="F489" t="s">
        <v>42</v>
      </c>
      <c r="G489" t="s">
        <v>38</v>
      </c>
      <c r="I489" t="s">
        <v>351</v>
      </c>
      <c r="J489" t="s">
        <v>68</v>
      </c>
      <c r="K489" t="s">
        <v>61</v>
      </c>
      <c r="L489" t="s">
        <v>73</v>
      </c>
      <c r="W489" t="s">
        <v>52</v>
      </c>
      <c r="X489">
        <v>2</v>
      </c>
      <c r="Y489" t="s">
        <v>46</v>
      </c>
      <c r="Z489">
        <v>1</v>
      </c>
      <c r="AC489">
        <v>3</v>
      </c>
    </row>
    <row r="490" spans="1:29">
      <c r="A490" s="5" t="s">
        <v>465</v>
      </c>
      <c r="B490">
        <v>3</v>
      </c>
      <c r="C490">
        <v>4</v>
      </c>
      <c r="D490" t="s">
        <v>47</v>
      </c>
      <c r="E490" t="s">
        <v>39</v>
      </c>
      <c r="F490" t="s">
        <v>42</v>
      </c>
      <c r="G490" t="s">
        <v>38</v>
      </c>
      <c r="I490" t="s">
        <v>351</v>
      </c>
      <c r="J490" t="s">
        <v>68</v>
      </c>
      <c r="K490" t="s">
        <v>61</v>
      </c>
      <c r="L490" t="s">
        <v>73</v>
      </c>
      <c r="W490" t="s">
        <v>52</v>
      </c>
      <c r="X490">
        <v>2</v>
      </c>
      <c r="Y490" t="s">
        <v>46</v>
      </c>
      <c r="Z490">
        <v>1</v>
      </c>
      <c r="AC490">
        <v>3</v>
      </c>
    </row>
    <row r="491" spans="1:29">
      <c r="A491" s="5" t="s">
        <v>465</v>
      </c>
      <c r="B491">
        <v>4</v>
      </c>
      <c r="C491">
        <v>5</v>
      </c>
      <c r="D491" t="s">
        <v>47</v>
      </c>
      <c r="E491" t="s">
        <v>39</v>
      </c>
      <c r="F491" t="s">
        <v>42</v>
      </c>
      <c r="G491" t="s">
        <v>38</v>
      </c>
      <c r="I491" t="s">
        <v>351</v>
      </c>
      <c r="J491" t="s">
        <v>68</v>
      </c>
      <c r="K491" t="s">
        <v>61</v>
      </c>
      <c r="L491" t="s">
        <v>73</v>
      </c>
      <c r="W491" t="s">
        <v>52</v>
      </c>
      <c r="X491">
        <v>2</v>
      </c>
      <c r="Y491" t="s">
        <v>46</v>
      </c>
      <c r="Z491">
        <v>1</v>
      </c>
      <c r="AC491">
        <v>3</v>
      </c>
    </row>
    <row r="492" spans="1:29">
      <c r="A492" s="5" t="s">
        <v>465</v>
      </c>
      <c r="B492">
        <v>5</v>
      </c>
      <c r="C492">
        <v>6</v>
      </c>
      <c r="D492" t="s">
        <v>47</v>
      </c>
      <c r="E492" t="s">
        <v>39</v>
      </c>
      <c r="F492" t="s">
        <v>42</v>
      </c>
      <c r="G492" t="s">
        <v>38</v>
      </c>
      <c r="I492" t="s">
        <v>352</v>
      </c>
      <c r="J492" t="s">
        <v>68</v>
      </c>
      <c r="K492" t="s">
        <v>61</v>
      </c>
      <c r="L492" t="s">
        <v>73</v>
      </c>
      <c r="W492" t="s">
        <v>52</v>
      </c>
      <c r="X492">
        <v>2</v>
      </c>
      <c r="Y492" t="s">
        <v>46</v>
      </c>
      <c r="Z492">
        <v>1</v>
      </c>
      <c r="AC492">
        <v>3</v>
      </c>
    </row>
    <row r="493" spans="1:29">
      <c r="A493" s="5" t="s">
        <v>465</v>
      </c>
      <c r="B493">
        <v>6</v>
      </c>
      <c r="C493">
        <v>7</v>
      </c>
      <c r="D493" t="s">
        <v>47</v>
      </c>
      <c r="E493" t="s">
        <v>39</v>
      </c>
      <c r="F493" t="s">
        <v>42</v>
      </c>
      <c r="G493" t="s">
        <v>38</v>
      </c>
      <c r="I493" t="s">
        <v>353</v>
      </c>
      <c r="J493" t="s">
        <v>68</v>
      </c>
      <c r="K493" t="s">
        <v>61</v>
      </c>
      <c r="L493" t="s">
        <v>73</v>
      </c>
      <c r="W493" t="s">
        <v>52</v>
      </c>
      <c r="X493">
        <v>2</v>
      </c>
      <c r="Y493" t="s">
        <v>46</v>
      </c>
      <c r="Z493">
        <v>1</v>
      </c>
      <c r="AC493">
        <v>3</v>
      </c>
    </row>
    <row r="494" spans="1:29">
      <c r="A494" s="5" t="s">
        <v>465</v>
      </c>
      <c r="B494">
        <v>7</v>
      </c>
      <c r="C494">
        <v>8</v>
      </c>
      <c r="D494" t="s">
        <v>47</v>
      </c>
      <c r="E494" t="s">
        <v>39</v>
      </c>
      <c r="F494" t="s">
        <v>42</v>
      </c>
      <c r="G494" t="s">
        <v>38</v>
      </c>
      <c r="I494" t="s">
        <v>351</v>
      </c>
      <c r="J494" t="s">
        <v>68</v>
      </c>
      <c r="K494" t="s">
        <v>61</v>
      </c>
      <c r="L494" t="s">
        <v>73</v>
      </c>
      <c r="W494" t="s">
        <v>52</v>
      </c>
      <c r="X494">
        <v>2</v>
      </c>
      <c r="Y494" t="s">
        <v>46</v>
      </c>
      <c r="Z494">
        <v>1</v>
      </c>
      <c r="AC494">
        <v>3</v>
      </c>
    </row>
    <row r="495" spans="1:29">
      <c r="A495" s="5" t="s">
        <v>465</v>
      </c>
      <c r="B495">
        <v>8</v>
      </c>
      <c r="C495">
        <v>9</v>
      </c>
      <c r="D495" t="s">
        <v>47</v>
      </c>
      <c r="E495" t="s">
        <v>39</v>
      </c>
      <c r="F495" t="s">
        <v>42</v>
      </c>
      <c r="G495" t="s">
        <v>38</v>
      </c>
      <c r="I495" t="s">
        <v>351</v>
      </c>
      <c r="J495" t="s">
        <v>68</v>
      </c>
      <c r="K495" t="s">
        <v>61</v>
      </c>
      <c r="L495" t="s">
        <v>73</v>
      </c>
      <c r="W495" t="s">
        <v>52</v>
      </c>
      <c r="X495">
        <v>2</v>
      </c>
      <c r="Y495" t="s">
        <v>46</v>
      </c>
      <c r="Z495">
        <v>1</v>
      </c>
      <c r="AC495">
        <v>3</v>
      </c>
    </row>
    <row r="496" spans="1:29">
      <c r="A496" s="5" t="s">
        <v>465</v>
      </c>
      <c r="B496">
        <v>9</v>
      </c>
      <c r="C496">
        <v>10</v>
      </c>
      <c r="D496" t="s">
        <v>47</v>
      </c>
      <c r="E496" t="s">
        <v>39</v>
      </c>
      <c r="F496" t="s">
        <v>42</v>
      </c>
      <c r="G496" t="s">
        <v>38</v>
      </c>
      <c r="I496" t="s">
        <v>351</v>
      </c>
      <c r="J496" t="s">
        <v>68</v>
      </c>
      <c r="K496" t="s">
        <v>61</v>
      </c>
      <c r="L496" t="s">
        <v>73</v>
      </c>
      <c r="W496" t="s">
        <v>52</v>
      </c>
      <c r="X496">
        <v>2</v>
      </c>
      <c r="Y496" t="s">
        <v>46</v>
      </c>
      <c r="Z496">
        <v>1</v>
      </c>
      <c r="AC496">
        <v>3</v>
      </c>
    </row>
    <row r="497" spans="1:29">
      <c r="A497" s="5" t="s">
        <v>465</v>
      </c>
      <c r="B497">
        <v>10</v>
      </c>
      <c r="C497">
        <v>11</v>
      </c>
      <c r="D497" t="s">
        <v>47</v>
      </c>
      <c r="E497" t="s">
        <v>39</v>
      </c>
      <c r="F497" t="s">
        <v>42</v>
      </c>
      <c r="G497" t="s">
        <v>38</v>
      </c>
      <c r="I497" t="s">
        <v>351</v>
      </c>
      <c r="J497" t="s">
        <v>68</v>
      </c>
      <c r="K497" t="s">
        <v>61</v>
      </c>
      <c r="L497" t="s">
        <v>73</v>
      </c>
      <c r="W497" t="s">
        <v>52</v>
      </c>
      <c r="X497">
        <v>2</v>
      </c>
      <c r="Y497" t="s">
        <v>46</v>
      </c>
      <c r="Z497">
        <v>1</v>
      </c>
      <c r="AC497">
        <v>3</v>
      </c>
    </row>
    <row r="498" spans="1:29">
      <c r="A498" s="5" t="s">
        <v>465</v>
      </c>
      <c r="B498">
        <v>11</v>
      </c>
      <c r="C498">
        <v>12</v>
      </c>
      <c r="D498" t="s">
        <v>47</v>
      </c>
      <c r="E498" t="s">
        <v>39</v>
      </c>
      <c r="F498" t="s">
        <v>42</v>
      </c>
      <c r="G498" t="s">
        <v>38</v>
      </c>
      <c r="I498" t="s">
        <v>351</v>
      </c>
      <c r="J498" t="s">
        <v>68</v>
      </c>
      <c r="K498" t="s">
        <v>61</v>
      </c>
      <c r="L498" t="s">
        <v>73</v>
      </c>
      <c r="W498" t="s">
        <v>52</v>
      </c>
      <c r="X498">
        <v>2</v>
      </c>
      <c r="Y498" t="s">
        <v>46</v>
      </c>
      <c r="Z498">
        <v>1</v>
      </c>
      <c r="AC498">
        <v>3</v>
      </c>
    </row>
    <row r="499" spans="1:29">
      <c r="A499" s="5" t="s">
        <v>465</v>
      </c>
      <c r="B499">
        <v>12</v>
      </c>
      <c r="C499">
        <v>13</v>
      </c>
      <c r="D499" t="s">
        <v>47</v>
      </c>
      <c r="E499" t="s">
        <v>39</v>
      </c>
      <c r="F499" t="s">
        <v>42</v>
      </c>
      <c r="G499" t="s">
        <v>38</v>
      </c>
      <c r="I499" t="s">
        <v>351</v>
      </c>
      <c r="J499" t="s">
        <v>68</v>
      </c>
      <c r="K499" t="s">
        <v>61</v>
      </c>
      <c r="L499" t="s">
        <v>73</v>
      </c>
      <c r="W499" t="s">
        <v>52</v>
      </c>
      <c r="X499">
        <v>2</v>
      </c>
      <c r="Y499" t="s">
        <v>46</v>
      </c>
      <c r="Z499">
        <v>1</v>
      </c>
      <c r="AC499">
        <v>3</v>
      </c>
    </row>
    <row r="500" spans="1:29">
      <c r="A500" s="5" t="s">
        <v>465</v>
      </c>
      <c r="B500">
        <v>13</v>
      </c>
      <c r="C500">
        <v>14</v>
      </c>
      <c r="D500" t="s">
        <v>47</v>
      </c>
      <c r="E500" t="s">
        <v>39</v>
      </c>
      <c r="F500" t="s">
        <v>42</v>
      </c>
      <c r="G500" t="s">
        <v>38</v>
      </c>
      <c r="I500" t="s">
        <v>351</v>
      </c>
      <c r="J500" t="s">
        <v>68</v>
      </c>
      <c r="K500" t="s">
        <v>61</v>
      </c>
      <c r="L500" t="s">
        <v>73</v>
      </c>
      <c r="W500" t="s">
        <v>52</v>
      </c>
      <c r="X500">
        <v>2</v>
      </c>
      <c r="Y500" t="s">
        <v>46</v>
      </c>
      <c r="Z500">
        <v>1</v>
      </c>
      <c r="AC500">
        <v>3</v>
      </c>
    </row>
    <row r="501" spans="1:29">
      <c r="A501" s="5" t="s">
        <v>465</v>
      </c>
      <c r="B501">
        <v>14</v>
      </c>
      <c r="C501">
        <v>15</v>
      </c>
      <c r="D501" t="s">
        <v>47</v>
      </c>
      <c r="E501" t="s">
        <v>39</v>
      </c>
      <c r="F501" t="s">
        <v>42</v>
      </c>
      <c r="G501" t="s">
        <v>38</v>
      </c>
      <c r="I501" t="s">
        <v>351</v>
      </c>
      <c r="J501" t="s">
        <v>68</v>
      </c>
      <c r="K501" t="s">
        <v>61</v>
      </c>
      <c r="L501" t="s">
        <v>73</v>
      </c>
      <c r="W501" t="s">
        <v>52</v>
      </c>
      <c r="X501">
        <v>2</v>
      </c>
      <c r="Y501" t="s">
        <v>46</v>
      </c>
      <c r="Z501">
        <v>1</v>
      </c>
      <c r="AC501">
        <v>3</v>
      </c>
    </row>
    <row r="502" spans="1:29">
      <c r="A502" s="5" t="s">
        <v>465</v>
      </c>
      <c r="B502">
        <v>15</v>
      </c>
      <c r="C502">
        <v>16</v>
      </c>
      <c r="D502" t="s">
        <v>47</v>
      </c>
      <c r="E502" t="s">
        <v>39</v>
      </c>
      <c r="F502" t="s">
        <v>42</v>
      </c>
      <c r="G502" t="s">
        <v>38</v>
      </c>
      <c r="I502" t="s">
        <v>351</v>
      </c>
      <c r="J502" t="s">
        <v>68</v>
      </c>
      <c r="K502" t="s">
        <v>61</v>
      </c>
      <c r="L502" t="s">
        <v>73</v>
      </c>
      <c r="W502" t="s">
        <v>52</v>
      </c>
      <c r="X502">
        <v>2</v>
      </c>
      <c r="Y502" t="s">
        <v>46</v>
      </c>
      <c r="Z502">
        <v>1</v>
      </c>
      <c r="AC502">
        <v>3</v>
      </c>
    </row>
    <row r="503" spans="1:29">
      <c r="A503" s="5" t="s">
        <v>465</v>
      </c>
      <c r="B503">
        <v>16</v>
      </c>
      <c r="C503">
        <v>17</v>
      </c>
      <c r="D503" t="s">
        <v>47</v>
      </c>
      <c r="E503" t="s">
        <v>39</v>
      </c>
      <c r="F503" t="s">
        <v>42</v>
      </c>
      <c r="G503" t="s">
        <v>38</v>
      </c>
      <c r="I503" t="s">
        <v>351</v>
      </c>
      <c r="J503" t="s">
        <v>68</v>
      </c>
      <c r="K503" t="s">
        <v>61</v>
      </c>
      <c r="L503" t="s">
        <v>73</v>
      </c>
      <c r="W503" t="s">
        <v>52</v>
      </c>
      <c r="X503">
        <v>2</v>
      </c>
      <c r="Y503" t="s">
        <v>46</v>
      </c>
      <c r="Z503">
        <v>1</v>
      </c>
      <c r="AC503">
        <v>3</v>
      </c>
    </row>
    <row r="504" spans="1:29">
      <c r="A504" s="5" t="s">
        <v>465</v>
      </c>
      <c r="B504">
        <v>17</v>
      </c>
      <c r="C504">
        <v>18</v>
      </c>
      <c r="D504" t="s">
        <v>47</v>
      </c>
      <c r="E504" t="s">
        <v>39</v>
      </c>
      <c r="F504" t="s">
        <v>42</v>
      </c>
      <c r="G504" t="s">
        <v>38</v>
      </c>
      <c r="I504" t="s">
        <v>351</v>
      </c>
      <c r="J504" t="s">
        <v>68</v>
      </c>
      <c r="K504" t="s">
        <v>61</v>
      </c>
      <c r="L504" t="s">
        <v>73</v>
      </c>
      <c r="W504" t="s">
        <v>52</v>
      </c>
      <c r="X504">
        <v>2</v>
      </c>
      <c r="Y504" t="s">
        <v>46</v>
      </c>
      <c r="Z504">
        <v>1</v>
      </c>
      <c r="AC504">
        <v>3</v>
      </c>
    </row>
    <row r="505" spans="1:29">
      <c r="A505" s="5" t="s">
        <v>465</v>
      </c>
      <c r="B505">
        <v>18</v>
      </c>
      <c r="C505">
        <v>19</v>
      </c>
      <c r="D505" t="s">
        <v>47</v>
      </c>
      <c r="E505" t="s">
        <v>39</v>
      </c>
      <c r="F505" t="s">
        <v>42</v>
      </c>
      <c r="G505" t="s">
        <v>38</v>
      </c>
      <c r="I505" t="s">
        <v>351</v>
      </c>
      <c r="J505" t="s">
        <v>68</v>
      </c>
      <c r="K505" t="s">
        <v>61</v>
      </c>
      <c r="L505" t="s">
        <v>73</v>
      </c>
      <c r="W505" t="s">
        <v>52</v>
      </c>
      <c r="X505">
        <v>2</v>
      </c>
      <c r="Y505" t="s">
        <v>46</v>
      </c>
      <c r="Z505">
        <v>1</v>
      </c>
      <c r="AC505">
        <v>3</v>
      </c>
    </row>
    <row r="506" spans="1:29">
      <c r="A506" s="5" t="s">
        <v>465</v>
      </c>
      <c r="B506">
        <v>19</v>
      </c>
      <c r="C506">
        <v>20</v>
      </c>
      <c r="D506" t="s">
        <v>47</v>
      </c>
      <c r="E506" t="s">
        <v>39</v>
      </c>
      <c r="F506" t="s">
        <v>42</v>
      </c>
      <c r="G506" t="s">
        <v>38</v>
      </c>
      <c r="I506" t="s">
        <v>351</v>
      </c>
      <c r="J506" t="s">
        <v>68</v>
      </c>
      <c r="K506" t="s">
        <v>61</v>
      </c>
      <c r="L506" t="s">
        <v>73</v>
      </c>
      <c r="W506" t="s">
        <v>52</v>
      </c>
      <c r="X506">
        <v>2</v>
      </c>
      <c r="Y506" t="s">
        <v>46</v>
      </c>
      <c r="Z506">
        <v>1</v>
      </c>
      <c r="AC506">
        <v>3</v>
      </c>
    </row>
    <row r="507" spans="1:29">
      <c r="A507" s="5" t="s">
        <v>465</v>
      </c>
      <c r="B507">
        <v>20</v>
      </c>
      <c r="C507">
        <v>21</v>
      </c>
      <c r="D507" t="s">
        <v>47</v>
      </c>
      <c r="E507" t="s">
        <v>42</v>
      </c>
      <c r="F507" t="s">
        <v>39</v>
      </c>
      <c r="G507" t="s">
        <v>38</v>
      </c>
      <c r="I507" t="s">
        <v>351</v>
      </c>
      <c r="J507" t="s">
        <v>163</v>
      </c>
      <c r="K507" t="s">
        <v>61</v>
      </c>
      <c r="L507" t="s">
        <v>73</v>
      </c>
      <c r="W507" t="s">
        <v>52</v>
      </c>
      <c r="X507">
        <v>2</v>
      </c>
      <c r="Y507" t="s">
        <v>46</v>
      </c>
      <c r="Z507">
        <v>1</v>
      </c>
      <c r="AC507">
        <v>2</v>
      </c>
    </row>
    <row r="508" spans="1:29">
      <c r="A508" s="5" t="s">
        <v>465</v>
      </c>
      <c r="B508">
        <v>21</v>
      </c>
      <c r="C508">
        <v>22</v>
      </c>
      <c r="D508" t="s">
        <v>47</v>
      </c>
      <c r="E508" t="s">
        <v>42</v>
      </c>
      <c r="F508" t="s">
        <v>39</v>
      </c>
      <c r="G508" t="s">
        <v>38</v>
      </c>
      <c r="I508" t="s">
        <v>351</v>
      </c>
      <c r="J508" t="s">
        <v>59</v>
      </c>
      <c r="K508" t="s">
        <v>61</v>
      </c>
      <c r="L508" t="s">
        <v>73</v>
      </c>
      <c r="W508" t="s">
        <v>52</v>
      </c>
      <c r="X508">
        <v>2</v>
      </c>
      <c r="Y508" t="s">
        <v>46</v>
      </c>
      <c r="Z508">
        <v>1</v>
      </c>
      <c r="AC508">
        <v>2</v>
      </c>
    </row>
    <row r="509" spans="1:29">
      <c r="A509" s="5" t="s">
        <v>465</v>
      </c>
      <c r="B509">
        <v>22</v>
      </c>
      <c r="C509">
        <v>23</v>
      </c>
      <c r="D509" t="s">
        <v>47</v>
      </c>
      <c r="E509" t="s">
        <v>42</v>
      </c>
      <c r="F509" t="s">
        <v>39</v>
      </c>
      <c r="G509" t="s">
        <v>38</v>
      </c>
      <c r="I509" t="s">
        <v>351</v>
      </c>
      <c r="J509" t="s">
        <v>59</v>
      </c>
      <c r="K509" t="s">
        <v>61</v>
      </c>
      <c r="L509" t="s">
        <v>73</v>
      </c>
      <c r="W509" t="s">
        <v>52</v>
      </c>
      <c r="X509">
        <v>2</v>
      </c>
      <c r="Y509" t="s">
        <v>46</v>
      </c>
      <c r="Z509">
        <v>1</v>
      </c>
      <c r="AC509">
        <v>2</v>
      </c>
    </row>
    <row r="510" spans="1:29">
      <c r="A510" s="5" t="s">
        <v>465</v>
      </c>
      <c r="B510">
        <v>23</v>
      </c>
      <c r="C510">
        <v>24</v>
      </c>
      <c r="D510" t="s">
        <v>47</v>
      </c>
      <c r="E510" t="s">
        <v>42</v>
      </c>
      <c r="F510" t="s">
        <v>39</v>
      </c>
      <c r="G510" t="s">
        <v>38</v>
      </c>
      <c r="I510" t="s">
        <v>351</v>
      </c>
      <c r="J510" t="s">
        <v>59</v>
      </c>
      <c r="K510" t="s">
        <v>61</v>
      </c>
      <c r="L510" t="s">
        <v>73</v>
      </c>
      <c r="W510" t="s">
        <v>52</v>
      </c>
      <c r="X510">
        <v>2</v>
      </c>
      <c r="Y510" t="s">
        <v>46</v>
      </c>
      <c r="Z510">
        <v>1</v>
      </c>
      <c r="AC510">
        <v>2</v>
      </c>
    </row>
    <row r="511" spans="1:29">
      <c r="A511" s="5" t="s">
        <v>465</v>
      </c>
      <c r="B511">
        <v>24</v>
      </c>
      <c r="C511">
        <v>25</v>
      </c>
      <c r="D511" t="s">
        <v>47</v>
      </c>
      <c r="E511" t="s">
        <v>42</v>
      </c>
      <c r="F511" t="s">
        <v>39</v>
      </c>
      <c r="G511" t="s">
        <v>38</v>
      </c>
      <c r="I511" t="s">
        <v>351</v>
      </c>
      <c r="J511" t="s">
        <v>59</v>
      </c>
      <c r="K511" t="s">
        <v>61</v>
      </c>
      <c r="L511" t="s">
        <v>73</v>
      </c>
      <c r="W511" t="s">
        <v>52</v>
      </c>
      <c r="X511">
        <v>2</v>
      </c>
      <c r="Y511" t="s">
        <v>46</v>
      </c>
      <c r="Z511">
        <v>1</v>
      </c>
      <c r="AC511">
        <v>2</v>
      </c>
    </row>
    <row r="512" spans="1:29">
      <c r="A512" s="5" t="s">
        <v>465</v>
      </c>
      <c r="B512">
        <v>25</v>
      </c>
      <c r="C512">
        <v>26</v>
      </c>
      <c r="D512" t="s">
        <v>47</v>
      </c>
      <c r="E512" t="s">
        <v>42</v>
      </c>
      <c r="F512" t="s">
        <v>39</v>
      </c>
      <c r="G512" t="s">
        <v>38</v>
      </c>
      <c r="I512" t="s">
        <v>351</v>
      </c>
      <c r="J512" t="s">
        <v>59</v>
      </c>
      <c r="K512" t="s">
        <v>61</v>
      </c>
      <c r="L512" t="s">
        <v>73</v>
      </c>
      <c r="W512" t="s">
        <v>52</v>
      </c>
      <c r="X512">
        <v>2</v>
      </c>
      <c r="Y512" t="s">
        <v>46</v>
      </c>
      <c r="Z512">
        <v>1</v>
      </c>
      <c r="AC512">
        <v>2</v>
      </c>
    </row>
    <row r="513" spans="1:29">
      <c r="A513" s="5" t="s">
        <v>465</v>
      </c>
      <c r="B513">
        <v>26</v>
      </c>
      <c r="C513">
        <v>27</v>
      </c>
      <c r="D513" t="s">
        <v>47</v>
      </c>
      <c r="E513" t="s">
        <v>42</v>
      </c>
      <c r="F513" t="s">
        <v>39</v>
      </c>
      <c r="G513" t="s">
        <v>38</v>
      </c>
      <c r="I513" t="s">
        <v>351</v>
      </c>
      <c r="J513" t="s">
        <v>59</v>
      </c>
      <c r="K513" t="s">
        <v>61</v>
      </c>
      <c r="L513" t="s">
        <v>73</v>
      </c>
      <c r="W513" t="s">
        <v>52</v>
      </c>
      <c r="X513">
        <v>2</v>
      </c>
      <c r="Y513" t="s">
        <v>46</v>
      </c>
      <c r="Z513">
        <v>1</v>
      </c>
      <c r="AC513">
        <v>2</v>
      </c>
    </row>
    <row r="514" spans="1:29">
      <c r="A514" s="5" t="s">
        <v>465</v>
      </c>
      <c r="B514">
        <v>27</v>
      </c>
      <c r="C514">
        <v>28</v>
      </c>
      <c r="D514" t="s">
        <v>47</v>
      </c>
      <c r="E514" t="s">
        <v>42</v>
      </c>
      <c r="F514" t="s">
        <v>39</v>
      </c>
      <c r="G514" t="s">
        <v>38</v>
      </c>
      <c r="I514" t="s">
        <v>351</v>
      </c>
      <c r="J514" t="s">
        <v>59</v>
      </c>
      <c r="K514" t="s">
        <v>61</v>
      </c>
      <c r="L514" t="s">
        <v>73</v>
      </c>
      <c r="W514" t="s">
        <v>52</v>
      </c>
      <c r="X514">
        <v>2</v>
      </c>
      <c r="Y514" t="s">
        <v>46</v>
      </c>
      <c r="Z514">
        <v>1</v>
      </c>
      <c r="AC514">
        <v>2</v>
      </c>
    </row>
    <row r="515" spans="1:29">
      <c r="A515" s="5" t="s">
        <v>465</v>
      </c>
      <c r="B515">
        <v>28</v>
      </c>
      <c r="C515">
        <v>29</v>
      </c>
      <c r="D515" t="s">
        <v>47</v>
      </c>
      <c r="E515" t="s">
        <v>42</v>
      </c>
      <c r="F515" t="s">
        <v>39</v>
      </c>
      <c r="G515" t="s">
        <v>38</v>
      </c>
      <c r="I515" t="s">
        <v>351</v>
      </c>
      <c r="J515" t="s">
        <v>59</v>
      </c>
      <c r="K515" t="s">
        <v>61</v>
      </c>
      <c r="L515" t="s">
        <v>73</v>
      </c>
      <c r="W515" t="s">
        <v>52</v>
      </c>
      <c r="X515">
        <v>2</v>
      </c>
      <c r="Y515" t="s">
        <v>46</v>
      </c>
      <c r="Z515">
        <v>1</v>
      </c>
      <c r="AC515">
        <v>2</v>
      </c>
    </row>
    <row r="516" spans="1:29">
      <c r="A516" s="5" t="s">
        <v>465</v>
      </c>
      <c r="B516">
        <v>29</v>
      </c>
      <c r="C516">
        <v>30</v>
      </c>
      <c r="D516" t="s">
        <v>47</v>
      </c>
      <c r="E516" t="s">
        <v>42</v>
      </c>
      <c r="F516" t="s">
        <v>39</v>
      </c>
      <c r="G516" t="s">
        <v>38</v>
      </c>
      <c r="I516" t="s">
        <v>351</v>
      </c>
      <c r="J516" t="s">
        <v>59</v>
      </c>
      <c r="K516" t="s">
        <v>61</v>
      </c>
      <c r="L516" t="s">
        <v>73</v>
      </c>
      <c r="W516" t="s">
        <v>52</v>
      </c>
      <c r="X516">
        <v>2</v>
      </c>
      <c r="Y516" t="s">
        <v>46</v>
      </c>
      <c r="Z516">
        <v>1</v>
      </c>
      <c r="AC516">
        <v>2</v>
      </c>
    </row>
    <row r="517" spans="1:29">
      <c r="A517" s="5" t="s">
        <v>465</v>
      </c>
      <c r="B517">
        <v>30</v>
      </c>
      <c r="C517">
        <v>31</v>
      </c>
      <c r="D517" t="s">
        <v>47</v>
      </c>
      <c r="E517" t="s">
        <v>42</v>
      </c>
      <c r="F517" t="s">
        <v>39</v>
      </c>
      <c r="G517" t="s">
        <v>38</v>
      </c>
      <c r="I517" t="s">
        <v>351</v>
      </c>
      <c r="J517" t="s">
        <v>59</v>
      </c>
      <c r="K517" t="s">
        <v>61</v>
      </c>
      <c r="L517" t="s">
        <v>73</v>
      </c>
      <c r="W517" t="s">
        <v>52</v>
      </c>
      <c r="X517">
        <v>2</v>
      </c>
      <c r="Y517" t="s">
        <v>46</v>
      </c>
      <c r="Z517">
        <v>1</v>
      </c>
      <c r="AC517">
        <v>2</v>
      </c>
    </row>
    <row r="518" spans="1:29">
      <c r="A518" s="5" t="s">
        <v>465</v>
      </c>
      <c r="B518">
        <v>31</v>
      </c>
      <c r="C518">
        <v>32</v>
      </c>
      <c r="D518" t="s">
        <v>38</v>
      </c>
      <c r="E518" t="s">
        <v>42</v>
      </c>
      <c r="F518" t="s">
        <v>39</v>
      </c>
      <c r="G518" t="s">
        <v>38</v>
      </c>
      <c r="I518" t="s">
        <v>354</v>
      </c>
      <c r="J518" t="s">
        <v>59</v>
      </c>
      <c r="K518" t="s">
        <v>61</v>
      </c>
      <c r="L518" t="s">
        <v>73</v>
      </c>
      <c r="W518" t="s">
        <v>52</v>
      </c>
      <c r="X518">
        <v>2</v>
      </c>
      <c r="Y518" t="s">
        <v>46</v>
      </c>
      <c r="Z518">
        <v>1</v>
      </c>
      <c r="AC518">
        <v>2</v>
      </c>
    </row>
    <row r="519" spans="1:29">
      <c r="A519" s="5" t="s">
        <v>465</v>
      </c>
      <c r="B519">
        <v>32</v>
      </c>
      <c r="C519">
        <v>33</v>
      </c>
      <c r="D519" t="s">
        <v>47</v>
      </c>
      <c r="E519" t="s">
        <v>42</v>
      </c>
      <c r="F519" t="s">
        <v>39</v>
      </c>
      <c r="G519" t="s">
        <v>38</v>
      </c>
      <c r="I519" t="s">
        <v>355</v>
      </c>
      <c r="J519" t="s">
        <v>59</v>
      </c>
      <c r="K519" t="s">
        <v>61</v>
      </c>
      <c r="L519" t="s">
        <v>73</v>
      </c>
      <c r="W519" t="s">
        <v>52</v>
      </c>
      <c r="X519">
        <v>2</v>
      </c>
      <c r="Y519" t="s">
        <v>46</v>
      </c>
      <c r="Z519">
        <v>1</v>
      </c>
      <c r="AC519">
        <v>2</v>
      </c>
    </row>
    <row r="520" spans="1:29">
      <c r="A520" s="5" t="s">
        <v>465</v>
      </c>
      <c r="B520">
        <v>33</v>
      </c>
      <c r="C520">
        <v>34</v>
      </c>
      <c r="D520" t="s">
        <v>47</v>
      </c>
      <c r="E520" t="s">
        <v>42</v>
      </c>
      <c r="F520" t="s">
        <v>39</v>
      </c>
      <c r="G520" t="s">
        <v>38</v>
      </c>
      <c r="I520" t="s">
        <v>355</v>
      </c>
      <c r="J520" t="s">
        <v>59</v>
      </c>
      <c r="K520" t="s">
        <v>61</v>
      </c>
      <c r="L520" t="s">
        <v>73</v>
      </c>
      <c r="W520" t="s">
        <v>52</v>
      </c>
      <c r="X520">
        <v>2</v>
      </c>
      <c r="Y520" t="s">
        <v>46</v>
      </c>
      <c r="Z520">
        <v>1</v>
      </c>
      <c r="AC520">
        <v>2</v>
      </c>
    </row>
    <row r="521" spans="1:29">
      <c r="A521" s="5" t="s">
        <v>465</v>
      </c>
      <c r="B521">
        <v>34</v>
      </c>
      <c r="C521">
        <v>35</v>
      </c>
      <c r="D521" t="s">
        <v>38</v>
      </c>
      <c r="E521" t="s">
        <v>42</v>
      </c>
      <c r="F521" t="s">
        <v>39</v>
      </c>
      <c r="G521" t="s">
        <v>38</v>
      </c>
      <c r="I521" t="s">
        <v>355</v>
      </c>
      <c r="J521" t="s">
        <v>149</v>
      </c>
      <c r="K521" t="s">
        <v>61</v>
      </c>
      <c r="L521" t="s">
        <v>44</v>
      </c>
      <c r="W521" t="s">
        <v>52</v>
      </c>
      <c r="X521">
        <v>2</v>
      </c>
      <c r="Y521" t="s">
        <v>46</v>
      </c>
      <c r="Z521">
        <v>1</v>
      </c>
      <c r="AC521">
        <v>2</v>
      </c>
    </row>
    <row r="522" spans="1:29">
      <c r="A522" s="5" t="s">
        <v>465</v>
      </c>
      <c r="B522">
        <v>35</v>
      </c>
      <c r="C522">
        <v>36</v>
      </c>
      <c r="D522" t="s">
        <v>38</v>
      </c>
      <c r="E522" t="s">
        <v>39</v>
      </c>
      <c r="F522" t="s">
        <v>42</v>
      </c>
      <c r="G522" t="s">
        <v>38</v>
      </c>
      <c r="I522" t="s">
        <v>355</v>
      </c>
      <c r="J522" t="s">
        <v>149</v>
      </c>
      <c r="K522" t="s">
        <v>61</v>
      </c>
      <c r="L522" t="s">
        <v>44</v>
      </c>
      <c r="W522" t="s">
        <v>52</v>
      </c>
      <c r="X522">
        <v>2</v>
      </c>
      <c r="Y522" t="s">
        <v>46</v>
      </c>
      <c r="Z522">
        <v>1</v>
      </c>
      <c r="AC522">
        <v>2</v>
      </c>
    </row>
    <row r="523" spans="1:29">
      <c r="A523" s="5" t="s">
        <v>465</v>
      </c>
      <c r="B523">
        <v>36</v>
      </c>
      <c r="C523">
        <v>37</v>
      </c>
      <c r="D523" t="s">
        <v>38</v>
      </c>
      <c r="E523" t="s">
        <v>39</v>
      </c>
      <c r="F523" t="s">
        <v>42</v>
      </c>
      <c r="G523" t="s">
        <v>38</v>
      </c>
      <c r="I523" t="s">
        <v>355</v>
      </c>
      <c r="J523" t="s">
        <v>68</v>
      </c>
      <c r="K523" t="s">
        <v>61</v>
      </c>
      <c r="L523" t="s">
        <v>44</v>
      </c>
      <c r="W523" t="s">
        <v>52</v>
      </c>
      <c r="X523">
        <v>2</v>
      </c>
      <c r="Y523" t="s">
        <v>46</v>
      </c>
      <c r="Z523">
        <v>1</v>
      </c>
      <c r="AC523">
        <v>3</v>
      </c>
    </row>
    <row r="524" spans="1:29">
      <c r="A524" s="5" t="s">
        <v>465</v>
      </c>
      <c r="B524">
        <v>37</v>
      </c>
      <c r="C524">
        <v>38</v>
      </c>
      <c r="D524" t="s">
        <v>38</v>
      </c>
      <c r="E524" t="s">
        <v>39</v>
      </c>
      <c r="F524" t="s">
        <v>42</v>
      </c>
      <c r="G524" t="s">
        <v>38</v>
      </c>
      <c r="I524" t="s">
        <v>355</v>
      </c>
      <c r="J524" t="s">
        <v>68</v>
      </c>
      <c r="K524" t="s">
        <v>61</v>
      </c>
      <c r="L524" t="s">
        <v>44</v>
      </c>
      <c r="W524" t="s">
        <v>52</v>
      </c>
      <c r="X524">
        <v>2</v>
      </c>
      <c r="Y524" t="s">
        <v>46</v>
      </c>
      <c r="Z524">
        <v>1</v>
      </c>
      <c r="AC524">
        <v>3</v>
      </c>
    </row>
    <row r="525" spans="1:29">
      <c r="A525" s="5" t="s">
        <v>465</v>
      </c>
      <c r="B525">
        <v>38</v>
      </c>
      <c r="C525">
        <v>39</v>
      </c>
      <c r="D525" t="s">
        <v>38</v>
      </c>
      <c r="E525" t="s">
        <v>39</v>
      </c>
      <c r="F525" t="s">
        <v>42</v>
      </c>
      <c r="G525" t="s">
        <v>38</v>
      </c>
      <c r="I525" t="s">
        <v>355</v>
      </c>
      <c r="J525" t="s">
        <v>68</v>
      </c>
      <c r="K525" t="s">
        <v>61</v>
      </c>
      <c r="L525" t="s">
        <v>44</v>
      </c>
      <c r="W525" t="s">
        <v>52</v>
      </c>
      <c r="X525">
        <v>2</v>
      </c>
      <c r="Y525" t="s">
        <v>46</v>
      </c>
      <c r="Z525">
        <v>1</v>
      </c>
      <c r="AC525">
        <v>3</v>
      </c>
    </row>
    <row r="526" spans="1:29">
      <c r="A526" s="5" t="s">
        <v>465</v>
      </c>
      <c r="B526">
        <v>39</v>
      </c>
      <c r="C526">
        <v>40</v>
      </c>
      <c r="D526" t="s">
        <v>38</v>
      </c>
      <c r="E526" t="s">
        <v>39</v>
      </c>
      <c r="F526" t="s">
        <v>42</v>
      </c>
      <c r="G526" t="s">
        <v>38</v>
      </c>
      <c r="I526" t="s">
        <v>355</v>
      </c>
      <c r="J526" t="s">
        <v>68</v>
      </c>
      <c r="K526" t="s">
        <v>61</v>
      </c>
      <c r="L526" t="s">
        <v>44</v>
      </c>
      <c r="W526" t="s">
        <v>52</v>
      </c>
      <c r="X526">
        <v>2</v>
      </c>
      <c r="Y526" t="s">
        <v>46</v>
      </c>
      <c r="Z526">
        <v>1</v>
      </c>
      <c r="AC526">
        <v>3</v>
      </c>
    </row>
    <row r="527" spans="1:29">
      <c r="A527" s="5" t="s">
        <v>465</v>
      </c>
      <c r="B527">
        <v>40</v>
      </c>
      <c r="C527">
        <v>41</v>
      </c>
      <c r="D527" t="s">
        <v>38</v>
      </c>
      <c r="E527" t="s">
        <v>39</v>
      </c>
      <c r="F527" t="s">
        <v>42</v>
      </c>
      <c r="G527" t="s">
        <v>38</v>
      </c>
      <c r="I527" t="s">
        <v>356</v>
      </c>
      <c r="J527" t="s">
        <v>150</v>
      </c>
      <c r="K527" t="s">
        <v>61</v>
      </c>
      <c r="L527" t="s">
        <v>73</v>
      </c>
      <c r="W527" t="s">
        <v>52</v>
      </c>
      <c r="X527">
        <v>2</v>
      </c>
      <c r="Y527" t="s">
        <v>46</v>
      </c>
      <c r="Z527">
        <v>2</v>
      </c>
      <c r="AC527">
        <v>2</v>
      </c>
    </row>
    <row r="528" spans="1:29">
      <c r="A528" s="5" t="s">
        <v>465</v>
      </c>
      <c r="B528">
        <v>41</v>
      </c>
      <c r="C528">
        <v>42</v>
      </c>
      <c r="D528" t="s">
        <v>38</v>
      </c>
      <c r="E528" t="s">
        <v>39</v>
      </c>
      <c r="F528" t="s">
        <v>42</v>
      </c>
      <c r="G528" t="s">
        <v>38</v>
      </c>
      <c r="I528" t="s">
        <v>356</v>
      </c>
      <c r="J528" t="s">
        <v>150</v>
      </c>
      <c r="K528" t="s">
        <v>61</v>
      </c>
      <c r="L528" t="s">
        <v>73</v>
      </c>
      <c r="W528" t="s">
        <v>52</v>
      </c>
      <c r="X528">
        <v>2</v>
      </c>
      <c r="Y528" t="s">
        <v>46</v>
      </c>
      <c r="Z528">
        <v>2</v>
      </c>
      <c r="AC528">
        <v>2</v>
      </c>
    </row>
    <row r="529" spans="1:29">
      <c r="A529" s="5" t="s">
        <v>465</v>
      </c>
      <c r="B529">
        <v>42</v>
      </c>
      <c r="C529">
        <v>43</v>
      </c>
      <c r="D529" t="s">
        <v>38</v>
      </c>
      <c r="E529" t="s">
        <v>39</v>
      </c>
      <c r="F529" t="s">
        <v>42</v>
      </c>
      <c r="G529" t="s">
        <v>38</v>
      </c>
      <c r="I529" t="s">
        <v>356</v>
      </c>
      <c r="J529" t="s">
        <v>150</v>
      </c>
      <c r="K529" t="s">
        <v>61</v>
      </c>
      <c r="L529" t="s">
        <v>73</v>
      </c>
      <c r="W529" t="s">
        <v>52</v>
      </c>
      <c r="X529">
        <v>2</v>
      </c>
      <c r="Y529" t="s">
        <v>46</v>
      </c>
      <c r="Z529">
        <v>2</v>
      </c>
      <c r="AC529">
        <v>2</v>
      </c>
    </row>
    <row r="530" spans="1:29">
      <c r="A530" s="5" t="s">
        <v>465</v>
      </c>
      <c r="B530">
        <v>43</v>
      </c>
      <c r="C530">
        <v>44</v>
      </c>
      <c r="D530" t="s">
        <v>38</v>
      </c>
      <c r="E530" t="s">
        <v>39</v>
      </c>
      <c r="F530" t="s">
        <v>42</v>
      </c>
      <c r="G530" t="s">
        <v>38</v>
      </c>
      <c r="I530" t="s">
        <v>356</v>
      </c>
      <c r="J530" t="s">
        <v>150</v>
      </c>
      <c r="K530" t="s">
        <v>61</v>
      </c>
      <c r="L530" t="s">
        <v>73</v>
      </c>
      <c r="W530" t="s">
        <v>52</v>
      </c>
      <c r="X530">
        <v>2</v>
      </c>
      <c r="Y530" t="s">
        <v>46</v>
      </c>
      <c r="Z530">
        <v>2</v>
      </c>
      <c r="AC530">
        <v>2</v>
      </c>
    </row>
    <row r="531" spans="1:29">
      <c r="A531" s="5" t="s">
        <v>465</v>
      </c>
      <c r="B531">
        <v>44</v>
      </c>
      <c r="C531">
        <v>45</v>
      </c>
      <c r="D531" t="s">
        <v>38</v>
      </c>
      <c r="E531" t="s">
        <v>39</v>
      </c>
      <c r="F531" t="s">
        <v>42</v>
      </c>
      <c r="G531" t="s">
        <v>38</v>
      </c>
      <c r="I531" t="s">
        <v>356</v>
      </c>
      <c r="J531" t="s">
        <v>150</v>
      </c>
      <c r="K531" t="s">
        <v>61</v>
      </c>
      <c r="L531" t="s">
        <v>73</v>
      </c>
      <c r="W531" t="s">
        <v>52</v>
      </c>
      <c r="X531">
        <v>2</v>
      </c>
      <c r="Y531" t="s">
        <v>46</v>
      </c>
      <c r="Z531">
        <v>2</v>
      </c>
      <c r="AC531">
        <v>2</v>
      </c>
    </row>
    <row r="532" spans="1:29">
      <c r="A532" s="5" t="s">
        <v>465</v>
      </c>
      <c r="B532">
        <v>45</v>
      </c>
      <c r="C532">
        <v>46</v>
      </c>
      <c r="D532" t="s">
        <v>38</v>
      </c>
      <c r="E532" t="s">
        <v>39</v>
      </c>
      <c r="F532" t="s">
        <v>42</v>
      </c>
      <c r="G532" t="s">
        <v>38</v>
      </c>
      <c r="I532" t="s">
        <v>356</v>
      </c>
      <c r="J532" t="s">
        <v>150</v>
      </c>
      <c r="K532" t="s">
        <v>61</v>
      </c>
      <c r="L532" t="s">
        <v>73</v>
      </c>
      <c r="W532" t="s">
        <v>52</v>
      </c>
      <c r="X532">
        <v>2</v>
      </c>
      <c r="Y532" t="s">
        <v>46</v>
      </c>
      <c r="Z532">
        <v>2</v>
      </c>
      <c r="AC532">
        <v>2</v>
      </c>
    </row>
    <row r="533" spans="1:29">
      <c r="A533" s="5" t="s">
        <v>465</v>
      </c>
      <c r="B533">
        <v>46</v>
      </c>
      <c r="C533">
        <v>47</v>
      </c>
      <c r="D533" t="s">
        <v>38</v>
      </c>
      <c r="E533" t="s">
        <v>39</v>
      </c>
      <c r="F533" t="s">
        <v>42</v>
      </c>
      <c r="G533" t="s">
        <v>38</v>
      </c>
      <c r="I533" t="s">
        <v>356</v>
      </c>
      <c r="J533" t="s">
        <v>150</v>
      </c>
      <c r="K533" t="s">
        <v>61</v>
      </c>
      <c r="L533" t="s">
        <v>73</v>
      </c>
      <c r="W533" t="s">
        <v>52</v>
      </c>
      <c r="X533">
        <v>2</v>
      </c>
      <c r="Y533" t="s">
        <v>46</v>
      </c>
      <c r="Z533">
        <v>2</v>
      </c>
      <c r="AC533">
        <v>2</v>
      </c>
    </row>
    <row r="534" spans="1:29">
      <c r="A534" s="5" t="s">
        <v>465</v>
      </c>
      <c r="B534">
        <v>47</v>
      </c>
      <c r="C534">
        <v>48</v>
      </c>
      <c r="D534" t="s">
        <v>38</v>
      </c>
      <c r="E534" t="s">
        <v>39</v>
      </c>
      <c r="F534" t="s">
        <v>42</v>
      </c>
      <c r="G534" t="s">
        <v>38</v>
      </c>
      <c r="I534" t="s">
        <v>356</v>
      </c>
      <c r="J534" t="s">
        <v>150</v>
      </c>
      <c r="K534" t="s">
        <v>61</v>
      </c>
      <c r="L534" t="s">
        <v>73</v>
      </c>
      <c r="W534" t="s">
        <v>52</v>
      </c>
      <c r="X534">
        <v>2</v>
      </c>
      <c r="Y534" t="s">
        <v>46</v>
      </c>
      <c r="Z534">
        <v>2</v>
      </c>
      <c r="AC534">
        <v>2</v>
      </c>
    </row>
    <row r="535" spans="1:29">
      <c r="A535" s="5" t="s">
        <v>465</v>
      </c>
      <c r="B535">
        <v>48</v>
      </c>
      <c r="C535">
        <v>49</v>
      </c>
      <c r="D535" t="s">
        <v>38</v>
      </c>
      <c r="E535" t="s">
        <v>39</v>
      </c>
      <c r="F535" t="s">
        <v>42</v>
      </c>
      <c r="G535" t="s">
        <v>38</v>
      </c>
      <c r="I535" t="s">
        <v>356</v>
      </c>
      <c r="J535" t="s">
        <v>150</v>
      </c>
      <c r="K535" t="s">
        <v>61</v>
      </c>
      <c r="L535" t="s">
        <v>73</v>
      </c>
      <c r="W535" t="s">
        <v>52</v>
      </c>
      <c r="X535">
        <v>2</v>
      </c>
      <c r="Y535" t="s">
        <v>46</v>
      </c>
      <c r="Z535">
        <v>2</v>
      </c>
      <c r="AC535">
        <v>2</v>
      </c>
    </row>
    <row r="536" spans="1:29">
      <c r="A536" s="5" t="s">
        <v>465</v>
      </c>
      <c r="B536">
        <v>49</v>
      </c>
      <c r="C536">
        <v>50</v>
      </c>
      <c r="D536" t="s">
        <v>38</v>
      </c>
      <c r="E536" t="s">
        <v>39</v>
      </c>
      <c r="F536" t="s">
        <v>42</v>
      </c>
      <c r="G536" t="s">
        <v>38</v>
      </c>
      <c r="I536" t="s">
        <v>356</v>
      </c>
      <c r="J536" t="s">
        <v>150</v>
      </c>
      <c r="K536" t="s">
        <v>61</v>
      </c>
      <c r="L536" t="s">
        <v>73</v>
      </c>
      <c r="W536" t="s">
        <v>52</v>
      </c>
      <c r="X536">
        <v>2</v>
      </c>
      <c r="Y536" t="s">
        <v>46</v>
      </c>
      <c r="Z536">
        <v>2</v>
      </c>
      <c r="AC536">
        <v>2</v>
      </c>
    </row>
    <row r="537" spans="1:29">
      <c r="A537" s="5" t="s">
        <v>465</v>
      </c>
      <c r="B537">
        <v>50</v>
      </c>
      <c r="C537">
        <v>51</v>
      </c>
      <c r="D537" t="s">
        <v>38</v>
      </c>
      <c r="E537" t="s">
        <v>39</v>
      </c>
      <c r="F537" t="s">
        <v>42</v>
      </c>
      <c r="G537" t="s">
        <v>38</v>
      </c>
      <c r="I537" t="s">
        <v>356</v>
      </c>
      <c r="J537" t="s">
        <v>150</v>
      </c>
      <c r="K537" t="s">
        <v>61</v>
      </c>
      <c r="L537" t="s">
        <v>73</v>
      </c>
      <c r="W537" t="s">
        <v>52</v>
      </c>
      <c r="X537">
        <v>2</v>
      </c>
      <c r="Y537" t="s">
        <v>46</v>
      </c>
      <c r="Z537">
        <v>2</v>
      </c>
      <c r="AC537">
        <v>2</v>
      </c>
    </row>
    <row r="538" spans="1:29">
      <c r="A538" s="5" t="s">
        <v>465</v>
      </c>
      <c r="B538">
        <v>51</v>
      </c>
      <c r="C538">
        <v>52</v>
      </c>
      <c r="D538" t="s">
        <v>38</v>
      </c>
      <c r="E538" t="s">
        <v>39</v>
      </c>
      <c r="F538" t="s">
        <v>42</v>
      </c>
      <c r="G538" t="s">
        <v>38</v>
      </c>
      <c r="I538" t="s">
        <v>356</v>
      </c>
      <c r="J538" t="s">
        <v>150</v>
      </c>
      <c r="K538" t="s">
        <v>61</v>
      </c>
      <c r="L538" t="s">
        <v>73</v>
      </c>
      <c r="W538" t="s">
        <v>52</v>
      </c>
      <c r="X538">
        <v>2</v>
      </c>
      <c r="Y538" t="s">
        <v>46</v>
      </c>
      <c r="Z538">
        <v>2</v>
      </c>
      <c r="AC538">
        <v>2</v>
      </c>
    </row>
    <row r="539" spans="1:29">
      <c r="A539" s="5" t="s">
        <v>465</v>
      </c>
      <c r="B539">
        <v>52</v>
      </c>
      <c r="C539">
        <v>53</v>
      </c>
      <c r="D539" t="s">
        <v>38</v>
      </c>
      <c r="E539" t="s">
        <v>39</v>
      </c>
      <c r="F539" t="s">
        <v>42</v>
      </c>
      <c r="G539" t="s">
        <v>38</v>
      </c>
      <c r="I539" t="s">
        <v>356</v>
      </c>
      <c r="J539" t="s">
        <v>150</v>
      </c>
      <c r="K539" t="s">
        <v>61</v>
      </c>
      <c r="L539" t="s">
        <v>73</v>
      </c>
      <c r="W539" t="s">
        <v>52</v>
      </c>
      <c r="X539">
        <v>2</v>
      </c>
      <c r="Y539" t="s">
        <v>46</v>
      </c>
      <c r="Z539">
        <v>2</v>
      </c>
      <c r="AC539">
        <v>2</v>
      </c>
    </row>
    <row r="540" spans="1:29">
      <c r="A540" s="5" t="s">
        <v>465</v>
      </c>
      <c r="B540">
        <v>53</v>
      </c>
      <c r="C540">
        <v>54</v>
      </c>
      <c r="D540" t="s">
        <v>38</v>
      </c>
      <c r="E540" t="s">
        <v>42</v>
      </c>
      <c r="F540" t="s">
        <v>39</v>
      </c>
      <c r="G540" t="s">
        <v>38</v>
      </c>
      <c r="I540" t="s">
        <v>356</v>
      </c>
      <c r="J540" t="s">
        <v>59</v>
      </c>
      <c r="K540" t="s">
        <v>61</v>
      </c>
      <c r="L540" t="s">
        <v>73</v>
      </c>
      <c r="W540" t="s">
        <v>52</v>
      </c>
      <c r="X540">
        <v>2</v>
      </c>
      <c r="Y540" t="s">
        <v>46</v>
      </c>
      <c r="Z540">
        <v>1</v>
      </c>
      <c r="AC540">
        <v>2</v>
      </c>
    </row>
    <row r="541" spans="1:29">
      <c r="A541" s="5" t="s">
        <v>465</v>
      </c>
      <c r="B541">
        <v>54</v>
      </c>
      <c r="C541">
        <v>55</v>
      </c>
      <c r="D541" t="s">
        <v>38</v>
      </c>
      <c r="E541" t="s">
        <v>42</v>
      </c>
      <c r="F541" t="s">
        <v>39</v>
      </c>
      <c r="G541" t="s">
        <v>38</v>
      </c>
      <c r="I541" t="s">
        <v>356</v>
      </c>
      <c r="J541" t="s">
        <v>59</v>
      </c>
      <c r="K541" t="s">
        <v>61</v>
      </c>
      <c r="L541" t="s">
        <v>73</v>
      </c>
      <c r="W541" t="s">
        <v>52</v>
      </c>
      <c r="X541">
        <v>2</v>
      </c>
      <c r="Y541" t="s">
        <v>46</v>
      </c>
      <c r="Z541">
        <v>1</v>
      </c>
      <c r="AC541">
        <v>2</v>
      </c>
    </row>
    <row r="542" spans="1:29">
      <c r="A542" s="5" t="s">
        <v>465</v>
      </c>
      <c r="B542">
        <v>55</v>
      </c>
      <c r="C542">
        <v>56</v>
      </c>
      <c r="D542" t="s">
        <v>38</v>
      </c>
      <c r="E542" t="s">
        <v>42</v>
      </c>
      <c r="F542" t="s">
        <v>39</v>
      </c>
      <c r="G542" t="s">
        <v>38</v>
      </c>
      <c r="I542" t="s">
        <v>356</v>
      </c>
      <c r="J542" t="s">
        <v>150</v>
      </c>
      <c r="K542" t="s">
        <v>61</v>
      </c>
      <c r="L542" t="s">
        <v>73</v>
      </c>
      <c r="W542" t="s">
        <v>52</v>
      </c>
      <c r="X542">
        <v>2</v>
      </c>
      <c r="Y542" t="s">
        <v>46</v>
      </c>
      <c r="Z542">
        <v>2</v>
      </c>
      <c r="AC542">
        <v>2</v>
      </c>
    </row>
    <row r="543" spans="1:29">
      <c r="A543" s="5" t="s">
        <v>465</v>
      </c>
      <c r="B543">
        <v>56</v>
      </c>
      <c r="C543">
        <v>57</v>
      </c>
      <c r="D543" t="s">
        <v>38</v>
      </c>
      <c r="E543" t="s">
        <v>42</v>
      </c>
      <c r="F543" t="s">
        <v>39</v>
      </c>
      <c r="G543" t="s">
        <v>38</v>
      </c>
      <c r="I543" t="s">
        <v>357</v>
      </c>
      <c r="J543" t="s">
        <v>150</v>
      </c>
      <c r="K543" t="s">
        <v>61</v>
      </c>
      <c r="L543" t="s">
        <v>73</v>
      </c>
      <c r="U543" t="s">
        <v>74</v>
      </c>
      <c r="V543">
        <v>5</v>
      </c>
      <c r="W543" t="s">
        <v>52</v>
      </c>
      <c r="X543">
        <v>2</v>
      </c>
      <c r="Y543" t="s">
        <v>46</v>
      </c>
      <c r="Z543">
        <v>2</v>
      </c>
      <c r="AC543">
        <v>2</v>
      </c>
    </row>
    <row r="544" spans="1:29">
      <c r="A544" s="5" t="s">
        <v>465</v>
      </c>
      <c r="B544">
        <v>57</v>
      </c>
      <c r="C544">
        <v>58</v>
      </c>
      <c r="D544" t="s">
        <v>38</v>
      </c>
      <c r="E544" t="s">
        <v>42</v>
      </c>
      <c r="F544" t="s">
        <v>39</v>
      </c>
      <c r="G544" t="s">
        <v>38</v>
      </c>
      <c r="I544" t="s">
        <v>356</v>
      </c>
      <c r="J544" t="s">
        <v>150</v>
      </c>
      <c r="K544" t="s">
        <v>61</v>
      </c>
      <c r="L544" t="s">
        <v>73</v>
      </c>
      <c r="W544" t="s">
        <v>52</v>
      </c>
      <c r="X544">
        <v>2</v>
      </c>
      <c r="Y544" t="s">
        <v>46</v>
      </c>
      <c r="Z544">
        <v>2</v>
      </c>
      <c r="AC544">
        <v>2</v>
      </c>
    </row>
    <row r="545" spans="1:29">
      <c r="A545" s="5" t="s">
        <v>465</v>
      </c>
      <c r="B545">
        <v>58</v>
      </c>
      <c r="C545">
        <v>59</v>
      </c>
      <c r="D545" t="s">
        <v>38</v>
      </c>
      <c r="E545" t="s">
        <v>42</v>
      </c>
      <c r="F545" t="s">
        <v>39</v>
      </c>
      <c r="G545" t="s">
        <v>38</v>
      </c>
      <c r="I545" t="s">
        <v>356</v>
      </c>
      <c r="J545" t="s">
        <v>150</v>
      </c>
      <c r="K545" t="s">
        <v>61</v>
      </c>
      <c r="L545" t="s">
        <v>73</v>
      </c>
      <c r="W545" t="s">
        <v>52</v>
      </c>
      <c r="X545">
        <v>2</v>
      </c>
      <c r="Y545" t="s">
        <v>46</v>
      </c>
      <c r="Z545">
        <v>2</v>
      </c>
      <c r="AC545">
        <v>2</v>
      </c>
    </row>
    <row r="546" spans="1:29">
      <c r="A546" s="5" t="s">
        <v>465</v>
      </c>
      <c r="B546">
        <v>59</v>
      </c>
      <c r="C546">
        <v>60</v>
      </c>
      <c r="D546" t="s">
        <v>38</v>
      </c>
      <c r="E546" t="s">
        <v>39</v>
      </c>
      <c r="F546" t="s">
        <v>71</v>
      </c>
      <c r="G546" t="s">
        <v>38</v>
      </c>
      <c r="I546" t="s">
        <v>356</v>
      </c>
      <c r="J546" t="s">
        <v>59</v>
      </c>
      <c r="K546" t="s">
        <v>61</v>
      </c>
      <c r="L546" t="s">
        <v>73</v>
      </c>
      <c r="W546" t="s">
        <v>52</v>
      </c>
      <c r="X546">
        <v>2</v>
      </c>
      <c r="Y546" t="s">
        <v>46</v>
      </c>
      <c r="Z546">
        <v>1</v>
      </c>
      <c r="AC546">
        <v>2</v>
      </c>
    </row>
    <row r="547" spans="1:29">
      <c r="A547" s="5" t="s">
        <v>465</v>
      </c>
      <c r="B547">
        <v>60</v>
      </c>
      <c r="C547">
        <v>61</v>
      </c>
      <c r="D547" t="s">
        <v>38</v>
      </c>
      <c r="E547" t="s">
        <v>39</v>
      </c>
      <c r="F547" t="s">
        <v>42</v>
      </c>
      <c r="G547" t="s">
        <v>38</v>
      </c>
      <c r="I547" t="s">
        <v>358</v>
      </c>
      <c r="J547" t="s">
        <v>150</v>
      </c>
      <c r="K547" t="s">
        <v>61</v>
      </c>
      <c r="L547" t="s">
        <v>73</v>
      </c>
      <c r="W547" t="s">
        <v>52</v>
      </c>
      <c r="X547">
        <v>2</v>
      </c>
      <c r="Y547" t="s">
        <v>46</v>
      </c>
      <c r="Z547">
        <v>1</v>
      </c>
      <c r="AA547" t="s">
        <v>45</v>
      </c>
      <c r="AB547">
        <v>1</v>
      </c>
      <c r="AC547">
        <v>2</v>
      </c>
    </row>
    <row r="548" spans="1:29">
      <c r="A548" s="5" t="s">
        <v>465</v>
      </c>
      <c r="B548">
        <v>61</v>
      </c>
      <c r="C548">
        <v>62</v>
      </c>
      <c r="D548" t="s">
        <v>38</v>
      </c>
      <c r="E548" t="s">
        <v>39</v>
      </c>
      <c r="G548" t="s">
        <v>38</v>
      </c>
      <c r="I548" t="s">
        <v>359</v>
      </c>
      <c r="J548" t="s">
        <v>150</v>
      </c>
      <c r="K548" t="s">
        <v>61</v>
      </c>
      <c r="L548" t="s">
        <v>73</v>
      </c>
      <c r="W548" t="s">
        <v>52</v>
      </c>
      <c r="X548">
        <v>2</v>
      </c>
      <c r="Y548" t="s">
        <v>46</v>
      </c>
      <c r="Z548">
        <v>2</v>
      </c>
      <c r="AC548">
        <v>2</v>
      </c>
    </row>
    <row r="549" spans="1:29">
      <c r="A549" s="5" t="s">
        <v>465</v>
      </c>
      <c r="B549">
        <v>62</v>
      </c>
      <c r="C549">
        <v>63</v>
      </c>
      <c r="D549" t="s">
        <v>38</v>
      </c>
      <c r="E549" t="s">
        <v>39</v>
      </c>
      <c r="F549" t="s">
        <v>42</v>
      </c>
      <c r="G549" t="s">
        <v>38</v>
      </c>
      <c r="I549" t="s">
        <v>360</v>
      </c>
      <c r="J549" t="s">
        <v>150</v>
      </c>
      <c r="K549" t="s">
        <v>61</v>
      </c>
      <c r="L549" t="s">
        <v>73</v>
      </c>
      <c r="W549" t="s">
        <v>52</v>
      </c>
      <c r="X549">
        <v>2</v>
      </c>
      <c r="Y549" t="s">
        <v>46</v>
      </c>
      <c r="Z549">
        <v>1</v>
      </c>
      <c r="AA549" t="s">
        <v>45</v>
      </c>
      <c r="AB549">
        <v>1</v>
      </c>
      <c r="AC549">
        <v>2</v>
      </c>
    </row>
    <row r="550" spans="1:29">
      <c r="A550" s="5" t="s">
        <v>465</v>
      </c>
      <c r="B550">
        <v>63</v>
      </c>
      <c r="C550">
        <v>64</v>
      </c>
      <c r="D550" t="s">
        <v>38</v>
      </c>
      <c r="E550" t="s">
        <v>39</v>
      </c>
      <c r="F550" t="s">
        <v>42</v>
      </c>
      <c r="G550" t="s">
        <v>38</v>
      </c>
      <c r="I550" t="s">
        <v>360</v>
      </c>
      <c r="J550" t="s">
        <v>150</v>
      </c>
      <c r="K550" t="s">
        <v>61</v>
      </c>
      <c r="L550" t="s">
        <v>44</v>
      </c>
      <c r="W550" t="s">
        <v>52</v>
      </c>
      <c r="X550">
        <v>2</v>
      </c>
      <c r="Y550" t="s">
        <v>46</v>
      </c>
      <c r="Z550">
        <v>1</v>
      </c>
      <c r="AA550" t="s">
        <v>45</v>
      </c>
      <c r="AB550">
        <v>1</v>
      </c>
      <c r="AC550">
        <v>2</v>
      </c>
    </row>
    <row r="551" spans="1:29">
      <c r="A551" s="5" t="s">
        <v>465</v>
      </c>
      <c r="B551">
        <v>64</v>
      </c>
      <c r="C551">
        <v>65</v>
      </c>
      <c r="D551" t="s">
        <v>38</v>
      </c>
      <c r="E551" t="s">
        <v>39</v>
      </c>
      <c r="F551" t="s">
        <v>42</v>
      </c>
      <c r="G551" t="s">
        <v>38</v>
      </c>
      <c r="I551" t="s">
        <v>360</v>
      </c>
      <c r="J551" t="s">
        <v>150</v>
      </c>
      <c r="K551" t="s">
        <v>61</v>
      </c>
      <c r="L551" t="s">
        <v>44</v>
      </c>
      <c r="W551" t="s">
        <v>52</v>
      </c>
      <c r="X551">
        <v>2</v>
      </c>
      <c r="Y551" t="s">
        <v>46</v>
      </c>
      <c r="Z551">
        <v>1</v>
      </c>
      <c r="AA551" t="s">
        <v>45</v>
      </c>
      <c r="AB551">
        <v>1</v>
      </c>
      <c r="AC551">
        <v>2</v>
      </c>
    </row>
    <row r="552" spans="1:29">
      <c r="A552" s="5" t="s">
        <v>465</v>
      </c>
      <c r="B552">
        <v>65</v>
      </c>
      <c r="C552">
        <v>66</v>
      </c>
      <c r="D552" t="s">
        <v>38</v>
      </c>
      <c r="E552" t="s">
        <v>39</v>
      </c>
      <c r="G552" t="s">
        <v>38</v>
      </c>
      <c r="I552" t="s">
        <v>359</v>
      </c>
      <c r="J552" t="s">
        <v>150</v>
      </c>
      <c r="K552" t="s">
        <v>61</v>
      </c>
      <c r="L552" t="s">
        <v>44</v>
      </c>
      <c r="W552" t="s">
        <v>52</v>
      </c>
      <c r="X552">
        <v>2</v>
      </c>
      <c r="Y552" t="s">
        <v>46</v>
      </c>
      <c r="Z552">
        <v>2</v>
      </c>
      <c r="AC552">
        <v>2</v>
      </c>
    </row>
    <row r="553" spans="1:29">
      <c r="A553" s="5" t="s">
        <v>465</v>
      </c>
      <c r="B553">
        <v>66</v>
      </c>
      <c r="C553">
        <v>67</v>
      </c>
      <c r="D553" t="s">
        <v>38</v>
      </c>
      <c r="E553" t="s">
        <v>39</v>
      </c>
      <c r="G553" t="s">
        <v>38</v>
      </c>
      <c r="I553" t="s">
        <v>361</v>
      </c>
      <c r="J553" t="s">
        <v>150</v>
      </c>
      <c r="K553" t="s">
        <v>61</v>
      </c>
      <c r="L553" t="s">
        <v>44</v>
      </c>
      <c r="W553" t="s">
        <v>52</v>
      </c>
      <c r="X553">
        <v>2</v>
      </c>
      <c r="Y553" t="s">
        <v>46</v>
      </c>
      <c r="Z553">
        <v>2</v>
      </c>
      <c r="AC553">
        <v>2</v>
      </c>
    </row>
    <row r="554" spans="1:29">
      <c r="A554" s="5" t="s">
        <v>465</v>
      </c>
      <c r="B554">
        <v>67</v>
      </c>
      <c r="C554">
        <v>68</v>
      </c>
      <c r="D554" t="s">
        <v>38</v>
      </c>
      <c r="E554" t="s">
        <v>39</v>
      </c>
      <c r="G554" t="s">
        <v>38</v>
      </c>
      <c r="I554" t="s">
        <v>361</v>
      </c>
      <c r="J554" t="s">
        <v>150</v>
      </c>
      <c r="K554" t="s">
        <v>61</v>
      </c>
      <c r="L554" t="s">
        <v>44</v>
      </c>
      <c r="W554" t="s">
        <v>52</v>
      </c>
      <c r="X554">
        <v>2</v>
      </c>
      <c r="Y554" t="s">
        <v>46</v>
      </c>
      <c r="Z554">
        <v>2</v>
      </c>
      <c r="AC554">
        <v>2</v>
      </c>
    </row>
    <row r="555" spans="1:29">
      <c r="A555" s="5" t="s">
        <v>465</v>
      </c>
      <c r="B555">
        <v>68</v>
      </c>
      <c r="C555">
        <v>69</v>
      </c>
      <c r="D555" t="s">
        <v>38</v>
      </c>
      <c r="E555" t="s">
        <v>39</v>
      </c>
      <c r="G555" t="s">
        <v>38</v>
      </c>
      <c r="I555" t="s">
        <v>361</v>
      </c>
      <c r="J555" t="s">
        <v>150</v>
      </c>
      <c r="K555" t="s">
        <v>61</v>
      </c>
      <c r="L555" t="s">
        <v>44</v>
      </c>
      <c r="W555" t="s">
        <v>52</v>
      </c>
      <c r="X555">
        <v>2</v>
      </c>
      <c r="Y555" t="s">
        <v>46</v>
      </c>
      <c r="Z555">
        <v>2</v>
      </c>
      <c r="AC555">
        <v>2</v>
      </c>
    </row>
    <row r="556" spans="1:29">
      <c r="A556" s="5" t="s">
        <v>465</v>
      </c>
      <c r="B556">
        <v>69</v>
      </c>
      <c r="C556">
        <v>70</v>
      </c>
      <c r="D556" t="s">
        <v>38</v>
      </c>
      <c r="E556" t="s">
        <v>39</v>
      </c>
      <c r="G556" t="s">
        <v>38</v>
      </c>
      <c r="I556" t="s">
        <v>361</v>
      </c>
      <c r="J556" t="s">
        <v>150</v>
      </c>
      <c r="K556" t="s">
        <v>61</v>
      </c>
      <c r="L556" t="s">
        <v>44</v>
      </c>
      <c r="W556" t="s">
        <v>52</v>
      </c>
      <c r="X556">
        <v>2</v>
      </c>
      <c r="Y556" t="s">
        <v>46</v>
      </c>
      <c r="Z556">
        <v>2</v>
      </c>
      <c r="AC556">
        <v>2</v>
      </c>
    </row>
    <row r="557" spans="1:29">
      <c r="A557" s="5" t="s">
        <v>465</v>
      </c>
      <c r="B557">
        <v>70</v>
      </c>
      <c r="C557">
        <v>71</v>
      </c>
      <c r="D557" t="s">
        <v>38</v>
      </c>
      <c r="E557" t="s">
        <v>39</v>
      </c>
      <c r="G557" t="s">
        <v>38</v>
      </c>
      <c r="I557" t="s">
        <v>361</v>
      </c>
      <c r="J557" t="s">
        <v>150</v>
      </c>
      <c r="K557" t="s">
        <v>61</v>
      </c>
      <c r="L557" t="s">
        <v>44</v>
      </c>
      <c r="W557" t="s">
        <v>52</v>
      </c>
      <c r="X557">
        <v>2</v>
      </c>
      <c r="Y557" t="s">
        <v>46</v>
      </c>
      <c r="Z557">
        <v>2</v>
      </c>
      <c r="AC557">
        <v>2</v>
      </c>
    </row>
    <row r="558" spans="1:29">
      <c r="A558" s="5" t="s">
        <v>465</v>
      </c>
      <c r="B558">
        <v>71</v>
      </c>
      <c r="C558">
        <v>72</v>
      </c>
      <c r="D558" t="s">
        <v>38</v>
      </c>
      <c r="E558" t="s">
        <v>39</v>
      </c>
      <c r="G558" t="s">
        <v>38</v>
      </c>
      <c r="I558" t="s">
        <v>361</v>
      </c>
      <c r="J558" t="s">
        <v>150</v>
      </c>
      <c r="K558" t="s">
        <v>61</v>
      </c>
      <c r="L558" t="s">
        <v>44</v>
      </c>
      <c r="W558" t="s">
        <v>52</v>
      </c>
      <c r="X558">
        <v>2</v>
      </c>
      <c r="Y558" t="s">
        <v>46</v>
      </c>
      <c r="Z558">
        <v>2</v>
      </c>
      <c r="AC558">
        <v>2</v>
      </c>
    </row>
    <row r="559" spans="1:29">
      <c r="A559" s="5" t="s">
        <v>465</v>
      </c>
      <c r="B559">
        <v>72</v>
      </c>
      <c r="C559">
        <v>73</v>
      </c>
      <c r="D559" t="s">
        <v>38</v>
      </c>
      <c r="E559" t="s">
        <v>39</v>
      </c>
      <c r="G559" t="s">
        <v>38</v>
      </c>
      <c r="I559" t="s">
        <v>362</v>
      </c>
      <c r="J559" t="s">
        <v>150</v>
      </c>
      <c r="K559" t="s">
        <v>61</v>
      </c>
      <c r="L559" t="s">
        <v>44</v>
      </c>
      <c r="U559" t="s">
        <v>74</v>
      </c>
      <c r="V559">
        <v>5</v>
      </c>
      <c r="W559" t="s">
        <v>52</v>
      </c>
      <c r="X559">
        <v>2</v>
      </c>
      <c r="Y559" t="s">
        <v>46</v>
      </c>
      <c r="Z559">
        <v>2</v>
      </c>
      <c r="AC559">
        <v>2</v>
      </c>
    </row>
    <row r="560" spans="1:29">
      <c r="A560" s="5" t="s">
        <v>465</v>
      </c>
      <c r="B560">
        <v>73</v>
      </c>
      <c r="C560">
        <v>74</v>
      </c>
      <c r="D560" t="s">
        <v>38</v>
      </c>
      <c r="E560" t="s">
        <v>447</v>
      </c>
      <c r="F560" t="s">
        <v>39</v>
      </c>
      <c r="G560" t="s">
        <v>53</v>
      </c>
      <c r="I560" t="s">
        <v>363</v>
      </c>
      <c r="J560" t="s">
        <v>150</v>
      </c>
      <c r="K560" t="s">
        <v>61</v>
      </c>
      <c r="L560" t="s">
        <v>44</v>
      </c>
      <c r="W560" t="s">
        <v>65</v>
      </c>
      <c r="X560">
        <v>2</v>
      </c>
      <c r="Y560" t="s">
        <v>51</v>
      </c>
      <c r="Z560">
        <v>1</v>
      </c>
      <c r="AA560" t="s">
        <v>52</v>
      </c>
      <c r="AB560">
        <v>1</v>
      </c>
      <c r="AC560">
        <v>2</v>
      </c>
    </row>
    <row r="561" spans="1:29">
      <c r="A561" s="5" t="s">
        <v>465</v>
      </c>
      <c r="B561">
        <v>74</v>
      </c>
      <c r="C561">
        <v>75</v>
      </c>
      <c r="D561" t="s">
        <v>38</v>
      </c>
      <c r="E561" t="s">
        <v>39</v>
      </c>
      <c r="F561" t="s">
        <v>41</v>
      </c>
      <c r="G561" t="s">
        <v>38</v>
      </c>
      <c r="I561" t="s">
        <v>218</v>
      </c>
      <c r="J561" t="s">
        <v>115</v>
      </c>
      <c r="K561" t="s">
        <v>796</v>
      </c>
      <c r="L561" t="s">
        <v>44</v>
      </c>
      <c r="M561" t="s">
        <v>61</v>
      </c>
      <c r="N561" t="s">
        <v>44</v>
      </c>
      <c r="O561" t="s">
        <v>450</v>
      </c>
      <c r="P561">
        <v>20</v>
      </c>
      <c r="Q561" t="s">
        <v>48</v>
      </c>
      <c r="W561" t="s">
        <v>51</v>
      </c>
      <c r="X561">
        <v>3</v>
      </c>
      <c r="Y561" t="s">
        <v>45</v>
      </c>
      <c r="Z561">
        <v>2</v>
      </c>
      <c r="AC561">
        <v>2</v>
      </c>
    </row>
    <row r="562" spans="1:29">
      <c r="A562" s="5" t="s">
        <v>465</v>
      </c>
      <c r="B562">
        <v>75</v>
      </c>
      <c r="C562">
        <v>76</v>
      </c>
      <c r="D562" t="s">
        <v>38</v>
      </c>
      <c r="E562" t="s">
        <v>39</v>
      </c>
      <c r="F562" t="s">
        <v>41</v>
      </c>
      <c r="G562" t="s">
        <v>38</v>
      </c>
      <c r="I562" t="s">
        <v>364</v>
      </c>
      <c r="J562" t="s">
        <v>115</v>
      </c>
      <c r="K562" t="s">
        <v>796</v>
      </c>
      <c r="L562" t="s">
        <v>44</v>
      </c>
      <c r="M562" t="s">
        <v>61</v>
      </c>
      <c r="N562" t="s">
        <v>44</v>
      </c>
      <c r="O562" t="s">
        <v>450</v>
      </c>
      <c r="P562">
        <v>20</v>
      </c>
      <c r="Q562" t="s">
        <v>48</v>
      </c>
      <c r="W562" t="s">
        <v>51</v>
      </c>
      <c r="X562">
        <v>3</v>
      </c>
      <c r="Y562" t="s">
        <v>45</v>
      </c>
      <c r="Z562">
        <v>2</v>
      </c>
      <c r="AA562" t="s">
        <v>52</v>
      </c>
      <c r="AB562">
        <v>2</v>
      </c>
      <c r="AC562">
        <v>2</v>
      </c>
    </row>
    <row r="563" spans="1:29">
      <c r="A563" s="5" t="s">
        <v>465</v>
      </c>
      <c r="B563">
        <v>76</v>
      </c>
      <c r="C563">
        <v>77</v>
      </c>
      <c r="D563" t="s">
        <v>38</v>
      </c>
      <c r="E563" t="s">
        <v>39</v>
      </c>
      <c r="F563" t="s">
        <v>50</v>
      </c>
      <c r="G563" t="s">
        <v>38</v>
      </c>
      <c r="I563" t="s">
        <v>365</v>
      </c>
      <c r="J563" t="s">
        <v>115</v>
      </c>
      <c r="K563" t="s">
        <v>61</v>
      </c>
      <c r="L563" t="s">
        <v>73</v>
      </c>
      <c r="M563" t="s">
        <v>796</v>
      </c>
      <c r="N563" t="s">
        <v>44</v>
      </c>
      <c r="O563" t="s">
        <v>450</v>
      </c>
      <c r="P563">
        <v>10</v>
      </c>
      <c r="Q563" t="s">
        <v>82</v>
      </c>
      <c r="W563" t="s">
        <v>51</v>
      </c>
      <c r="X563">
        <v>3</v>
      </c>
      <c r="Y563" t="s">
        <v>45</v>
      </c>
      <c r="Z563">
        <v>1</v>
      </c>
      <c r="AA563" t="s">
        <v>65</v>
      </c>
      <c r="AB563">
        <v>2</v>
      </c>
      <c r="AC563">
        <v>2</v>
      </c>
    </row>
    <row r="564" spans="1:29">
      <c r="A564" s="5" t="s">
        <v>465</v>
      </c>
      <c r="B564">
        <v>77</v>
      </c>
      <c r="C564">
        <v>78</v>
      </c>
      <c r="D564" t="s">
        <v>38</v>
      </c>
      <c r="E564" t="s">
        <v>50</v>
      </c>
      <c r="F564" t="s">
        <v>49</v>
      </c>
      <c r="G564" t="s">
        <v>38</v>
      </c>
      <c r="I564" t="s">
        <v>366</v>
      </c>
      <c r="J564" t="s">
        <v>150</v>
      </c>
      <c r="K564" t="s">
        <v>61</v>
      </c>
      <c r="L564" t="s">
        <v>73</v>
      </c>
      <c r="W564" t="s">
        <v>65</v>
      </c>
      <c r="X564">
        <v>2</v>
      </c>
      <c r="Y564" t="s">
        <v>51</v>
      </c>
      <c r="Z564">
        <v>2</v>
      </c>
      <c r="AC564">
        <v>2</v>
      </c>
    </row>
    <row r="565" spans="1:29">
      <c r="A565" s="5" t="s">
        <v>465</v>
      </c>
      <c r="B565">
        <v>78</v>
      </c>
      <c r="C565">
        <v>79</v>
      </c>
      <c r="D565" t="s">
        <v>38</v>
      </c>
      <c r="E565" t="s">
        <v>50</v>
      </c>
      <c r="G565" t="s">
        <v>38</v>
      </c>
      <c r="I565" t="s">
        <v>367</v>
      </c>
      <c r="J565" t="s">
        <v>150</v>
      </c>
      <c r="K565" t="s">
        <v>61</v>
      </c>
      <c r="L565" t="s">
        <v>73</v>
      </c>
      <c r="W565" t="s">
        <v>65</v>
      </c>
      <c r="X565">
        <v>2</v>
      </c>
      <c r="Y565" t="s">
        <v>51</v>
      </c>
      <c r="Z565">
        <v>2</v>
      </c>
      <c r="AC565">
        <v>2</v>
      </c>
    </row>
    <row r="566" spans="1:29">
      <c r="A566" s="5" t="s">
        <v>465</v>
      </c>
      <c r="B566">
        <v>79</v>
      </c>
      <c r="C566">
        <v>80</v>
      </c>
      <c r="D566" t="s">
        <v>38</v>
      </c>
      <c r="E566" t="s">
        <v>50</v>
      </c>
      <c r="G566" t="s">
        <v>38</v>
      </c>
      <c r="I566" t="s">
        <v>367</v>
      </c>
      <c r="J566" t="s">
        <v>59</v>
      </c>
      <c r="K566" t="s">
        <v>61</v>
      </c>
      <c r="L566" t="s">
        <v>73</v>
      </c>
      <c r="W566" t="s">
        <v>65</v>
      </c>
      <c r="X566">
        <v>2</v>
      </c>
      <c r="Y566" t="s">
        <v>51</v>
      </c>
      <c r="Z566">
        <v>2</v>
      </c>
      <c r="AC566">
        <v>2</v>
      </c>
    </row>
    <row r="567" spans="1:29">
      <c r="A567" s="5" t="s">
        <v>465</v>
      </c>
      <c r="B567">
        <v>80</v>
      </c>
      <c r="C567">
        <v>81</v>
      </c>
      <c r="D567" t="s">
        <v>37</v>
      </c>
      <c r="E567" t="s">
        <v>50</v>
      </c>
      <c r="F567" t="s">
        <v>39</v>
      </c>
      <c r="G567" t="s">
        <v>38</v>
      </c>
      <c r="I567" t="s">
        <v>368</v>
      </c>
      <c r="J567" t="s">
        <v>120</v>
      </c>
      <c r="K567" t="s">
        <v>61</v>
      </c>
      <c r="L567" t="s">
        <v>73</v>
      </c>
      <c r="W567" t="s">
        <v>65</v>
      </c>
      <c r="X567">
        <v>2</v>
      </c>
      <c r="Y567" t="s">
        <v>51</v>
      </c>
      <c r="Z567">
        <v>2</v>
      </c>
      <c r="AA567" t="s">
        <v>52</v>
      </c>
      <c r="AB567">
        <v>1</v>
      </c>
      <c r="AC567">
        <v>1</v>
      </c>
    </row>
    <row r="568" spans="1:29">
      <c r="A568" s="5" t="s">
        <v>465</v>
      </c>
      <c r="B568">
        <v>81</v>
      </c>
      <c r="C568">
        <v>82</v>
      </c>
      <c r="D568" t="s">
        <v>37</v>
      </c>
      <c r="E568" t="s">
        <v>50</v>
      </c>
      <c r="F568" t="s">
        <v>39</v>
      </c>
      <c r="G568" t="s">
        <v>38</v>
      </c>
      <c r="I568" t="s">
        <v>369</v>
      </c>
      <c r="J568" t="s">
        <v>120</v>
      </c>
      <c r="K568" t="s">
        <v>61</v>
      </c>
      <c r="L568" t="s">
        <v>73</v>
      </c>
      <c r="W568" t="s">
        <v>65</v>
      </c>
      <c r="X568">
        <v>2</v>
      </c>
      <c r="Y568" t="s">
        <v>51</v>
      </c>
      <c r="Z568">
        <v>2</v>
      </c>
      <c r="AA568" t="s">
        <v>52</v>
      </c>
      <c r="AB568">
        <v>1</v>
      </c>
      <c r="AC568">
        <v>1</v>
      </c>
    </row>
    <row r="569" spans="1:29">
      <c r="A569" s="5" t="s">
        <v>465</v>
      </c>
      <c r="B569">
        <v>82</v>
      </c>
      <c r="C569">
        <v>83</v>
      </c>
      <c r="D569" t="s">
        <v>37</v>
      </c>
      <c r="E569" t="s">
        <v>50</v>
      </c>
      <c r="F569" t="s">
        <v>39</v>
      </c>
      <c r="G569" t="s">
        <v>38</v>
      </c>
      <c r="I569" t="s">
        <v>370</v>
      </c>
      <c r="J569" t="s">
        <v>120</v>
      </c>
      <c r="K569" t="s">
        <v>61</v>
      </c>
      <c r="L569" t="s">
        <v>73</v>
      </c>
      <c r="U569" t="s">
        <v>74</v>
      </c>
      <c r="V569">
        <v>5</v>
      </c>
      <c r="W569" t="s">
        <v>65</v>
      </c>
      <c r="X569">
        <v>2</v>
      </c>
      <c r="Y569" t="s">
        <v>51</v>
      </c>
      <c r="Z569">
        <v>2</v>
      </c>
      <c r="AA569" t="s">
        <v>52</v>
      </c>
      <c r="AB569">
        <v>1</v>
      </c>
      <c r="AC569">
        <v>1</v>
      </c>
    </row>
    <row r="570" spans="1:29">
      <c r="A570" s="5" t="s">
        <v>465</v>
      </c>
      <c r="B570">
        <v>83</v>
      </c>
      <c r="C570">
        <v>84</v>
      </c>
      <c r="D570" t="s">
        <v>37</v>
      </c>
      <c r="E570" t="s">
        <v>50</v>
      </c>
      <c r="F570" t="s">
        <v>39</v>
      </c>
      <c r="G570" t="s">
        <v>38</v>
      </c>
      <c r="I570" t="s">
        <v>369</v>
      </c>
      <c r="J570" t="s">
        <v>120</v>
      </c>
      <c r="K570" t="s">
        <v>61</v>
      </c>
      <c r="L570" t="s">
        <v>73</v>
      </c>
      <c r="W570" t="s">
        <v>65</v>
      </c>
      <c r="X570">
        <v>2</v>
      </c>
      <c r="Y570" t="s">
        <v>51</v>
      </c>
      <c r="Z570">
        <v>2</v>
      </c>
      <c r="AA570" t="s">
        <v>52</v>
      </c>
      <c r="AB570">
        <v>1</v>
      </c>
      <c r="AC570">
        <v>1</v>
      </c>
    </row>
    <row r="571" spans="1:29">
      <c r="A571" s="5" t="s">
        <v>465</v>
      </c>
      <c r="B571">
        <v>84</v>
      </c>
      <c r="C571">
        <v>85</v>
      </c>
      <c r="D571" t="s">
        <v>37</v>
      </c>
      <c r="E571" t="s">
        <v>39</v>
      </c>
      <c r="F571" t="s">
        <v>50</v>
      </c>
      <c r="G571" t="s">
        <v>43</v>
      </c>
      <c r="I571" t="s">
        <v>371</v>
      </c>
      <c r="J571" t="s">
        <v>115</v>
      </c>
      <c r="K571" t="s">
        <v>61</v>
      </c>
      <c r="L571" t="s">
        <v>73</v>
      </c>
      <c r="W571" t="s">
        <v>52</v>
      </c>
      <c r="X571">
        <v>3</v>
      </c>
      <c r="Y571" t="s">
        <v>65</v>
      </c>
      <c r="Z571">
        <v>2</v>
      </c>
      <c r="AC571">
        <v>2</v>
      </c>
    </row>
    <row r="572" spans="1:29">
      <c r="A572" s="5" t="s">
        <v>465</v>
      </c>
      <c r="B572">
        <v>85</v>
      </c>
      <c r="C572">
        <v>86</v>
      </c>
      <c r="D572" t="s">
        <v>37</v>
      </c>
      <c r="E572" t="s">
        <v>39</v>
      </c>
      <c r="F572" t="s">
        <v>50</v>
      </c>
      <c r="G572" t="s">
        <v>43</v>
      </c>
      <c r="I572" t="s">
        <v>372</v>
      </c>
      <c r="J572" t="s">
        <v>115</v>
      </c>
      <c r="K572" t="s">
        <v>61</v>
      </c>
      <c r="L572" t="s">
        <v>73</v>
      </c>
      <c r="U572" t="s">
        <v>74</v>
      </c>
      <c r="V572">
        <v>5</v>
      </c>
      <c r="W572" t="s">
        <v>52</v>
      </c>
      <c r="X572">
        <v>3</v>
      </c>
      <c r="Y572" t="s">
        <v>65</v>
      </c>
      <c r="Z572">
        <v>2</v>
      </c>
      <c r="AC572">
        <v>2</v>
      </c>
    </row>
    <row r="573" spans="1:29">
      <c r="A573" s="5" t="s">
        <v>465</v>
      </c>
      <c r="B573">
        <v>86</v>
      </c>
      <c r="C573">
        <v>87</v>
      </c>
      <c r="D573" t="s">
        <v>37</v>
      </c>
      <c r="E573" t="s">
        <v>39</v>
      </c>
      <c r="F573" t="s">
        <v>50</v>
      </c>
      <c r="G573" t="s">
        <v>43</v>
      </c>
      <c r="I573" t="s">
        <v>371</v>
      </c>
      <c r="J573" t="s">
        <v>115</v>
      </c>
      <c r="K573" t="s">
        <v>61</v>
      </c>
      <c r="L573" t="s">
        <v>73</v>
      </c>
      <c r="W573" t="s">
        <v>52</v>
      </c>
      <c r="X573">
        <v>3</v>
      </c>
      <c r="Y573" t="s">
        <v>65</v>
      </c>
      <c r="Z573">
        <v>2</v>
      </c>
      <c r="AC573">
        <v>2</v>
      </c>
    </row>
    <row r="574" spans="1:29">
      <c r="A574" s="5" t="s">
        <v>465</v>
      </c>
      <c r="B574">
        <v>87</v>
      </c>
      <c r="C574">
        <v>88</v>
      </c>
      <c r="D574" t="s">
        <v>37</v>
      </c>
      <c r="E574" t="s">
        <v>39</v>
      </c>
      <c r="F574" t="s">
        <v>50</v>
      </c>
      <c r="G574" t="s">
        <v>43</v>
      </c>
      <c r="I574" t="s">
        <v>373</v>
      </c>
      <c r="J574" t="s">
        <v>115</v>
      </c>
      <c r="K574" t="s">
        <v>61</v>
      </c>
      <c r="L574" t="s">
        <v>73</v>
      </c>
      <c r="W574" t="s">
        <v>52</v>
      </c>
      <c r="X574">
        <v>3</v>
      </c>
      <c r="Y574" t="s">
        <v>65</v>
      </c>
      <c r="Z574">
        <v>2</v>
      </c>
      <c r="AA574" t="s">
        <v>45</v>
      </c>
      <c r="AB574">
        <v>2</v>
      </c>
      <c r="AC574">
        <v>2</v>
      </c>
    </row>
    <row r="575" spans="1:29">
      <c r="A575" s="5" t="s">
        <v>465</v>
      </c>
      <c r="B575">
        <v>88</v>
      </c>
      <c r="C575">
        <v>89</v>
      </c>
      <c r="D575" t="s">
        <v>37</v>
      </c>
      <c r="E575" t="s">
        <v>39</v>
      </c>
      <c r="F575" t="s">
        <v>50</v>
      </c>
      <c r="G575" t="s">
        <v>43</v>
      </c>
      <c r="I575" t="s">
        <v>371</v>
      </c>
      <c r="J575" t="s">
        <v>115</v>
      </c>
      <c r="K575" t="s">
        <v>61</v>
      </c>
      <c r="L575" t="s">
        <v>73</v>
      </c>
      <c r="W575" t="s">
        <v>52</v>
      </c>
      <c r="X575">
        <v>2</v>
      </c>
      <c r="Y575" t="s">
        <v>65</v>
      </c>
      <c r="Z575">
        <v>2</v>
      </c>
      <c r="AC575">
        <v>2</v>
      </c>
    </row>
    <row r="576" spans="1:29">
      <c r="A576" s="5" t="s">
        <v>465</v>
      </c>
      <c r="B576">
        <v>89</v>
      </c>
      <c r="C576">
        <v>90</v>
      </c>
      <c r="D576" t="s">
        <v>37</v>
      </c>
      <c r="E576" t="s">
        <v>39</v>
      </c>
      <c r="F576" t="s">
        <v>50</v>
      </c>
      <c r="G576" t="s">
        <v>43</v>
      </c>
      <c r="I576" t="s">
        <v>374</v>
      </c>
      <c r="J576" t="s">
        <v>115</v>
      </c>
      <c r="K576" t="s">
        <v>61</v>
      </c>
      <c r="L576" t="s">
        <v>44</v>
      </c>
      <c r="W576" t="s">
        <v>52</v>
      </c>
      <c r="X576">
        <v>3</v>
      </c>
      <c r="Y576" t="s">
        <v>65</v>
      </c>
      <c r="Z576">
        <v>2</v>
      </c>
      <c r="AC576">
        <v>2</v>
      </c>
    </row>
    <row r="577" spans="1:29">
      <c r="A577" s="5" t="s">
        <v>465</v>
      </c>
      <c r="B577">
        <v>90</v>
      </c>
      <c r="C577">
        <v>91</v>
      </c>
      <c r="D577" t="s">
        <v>37</v>
      </c>
      <c r="E577" t="s">
        <v>39</v>
      </c>
      <c r="G577" t="s">
        <v>43</v>
      </c>
      <c r="I577" t="s">
        <v>375</v>
      </c>
      <c r="K577" t="s">
        <v>61</v>
      </c>
      <c r="L577" t="s">
        <v>44</v>
      </c>
      <c r="W577" t="s">
        <v>52</v>
      </c>
      <c r="X577">
        <v>3</v>
      </c>
      <c r="Y577" t="s">
        <v>46</v>
      </c>
      <c r="Z577">
        <v>2</v>
      </c>
      <c r="AC577">
        <v>1</v>
      </c>
    </row>
    <row r="578" spans="1:29">
      <c r="A578" s="5" t="s">
        <v>465</v>
      </c>
      <c r="B578">
        <v>91</v>
      </c>
      <c r="C578">
        <v>92</v>
      </c>
      <c r="D578" t="s">
        <v>37</v>
      </c>
      <c r="E578" t="s">
        <v>39</v>
      </c>
      <c r="G578" t="s">
        <v>43</v>
      </c>
      <c r="I578" t="s">
        <v>375</v>
      </c>
      <c r="K578" t="s">
        <v>61</v>
      </c>
      <c r="L578" t="s">
        <v>44</v>
      </c>
      <c r="W578" t="s">
        <v>52</v>
      </c>
      <c r="X578">
        <v>3</v>
      </c>
      <c r="Y578" t="s">
        <v>46</v>
      </c>
      <c r="Z578">
        <v>2</v>
      </c>
      <c r="AC578">
        <v>1</v>
      </c>
    </row>
    <row r="579" spans="1:29">
      <c r="A579" s="5" t="s">
        <v>465</v>
      </c>
      <c r="B579">
        <v>92</v>
      </c>
      <c r="C579">
        <v>93</v>
      </c>
      <c r="D579" t="s">
        <v>37</v>
      </c>
      <c r="E579" t="s">
        <v>39</v>
      </c>
      <c r="G579" t="s">
        <v>43</v>
      </c>
      <c r="I579" t="s">
        <v>375</v>
      </c>
      <c r="K579" t="s">
        <v>61</v>
      </c>
      <c r="L579" t="s">
        <v>44</v>
      </c>
      <c r="W579" t="s">
        <v>52</v>
      </c>
      <c r="X579">
        <v>3</v>
      </c>
      <c r="Y579" t="s">
        <v>46</v>
      </c>
      <c r="Z579">
        <v>2</v>
      </c>
      <c r="AC579">
        <v>1</v>
      </c>
    </row>
    <row r="580" spans="1:29">
      <c r="A580" s="5" t="s">
        <v>465</v>
      </c>
      <c r="B580">
        <v>93</v>
      </c>
      <c r="C580">
        <v>94</v>
      </c>
      <c r="D580" t="s">
        <v>37</v>
      </c>
      <c r="E580" t="s">
        <v>39</v>
      </c>
      <c r="G580" t="s">
        <v>43</v>
      </c>
      <c r="I580" t="s">
        <v>375</v>
      </c>
      <c r="K580" t="s">
        <v>61</v>
      </c>
      <c r="L580" t="s">
        <v>44</v>
      </c>
      <c r="W580" t="s">
        <v>52</v>
      </c>
      <c r="X580">
        <v>3</v>
      </c>
      <c r="Y580" t="s">
        <v>46</v>
      </c>
      <c r="Z580">
        <v>2</v>
      </c>
      <c r="AC580">
        <v>1</v>
      </c>
    </row>
    <row r="581" spans="1:29">
      <c r="A581" s="5" t="s">
        <v>465</v>
      </c>
      <c r="B581">
        <v>94</v>
      </c>
      <c r="C581">
        <v>95</v>
      </c>
      <c r="D581" t="s">
        <v>37</v>
      </c>
      <c r="E581" t="s">
        <v>39</v>
      </c>
      <c r="G581" t="s">
        <v>43</v>
      </c>
      <c r="I581" t="s">
        <v>375</v>
      </c>
      <c r="K581" t="s">
        <v>61</v>
      </c>
      <c r="L581" t="s">
        <v>44</v>
      </c>
      <c r="W581" t="s">
        <v>52</v>
      </c>
      <c r="X581">
        <v>3</v>
      </c>
      <c r="Y581" t="s">
        <v>46</v>
      </c>
      <c r="Z581">
        <v>2</v>
      </c>
      <c r="AC581">
        <v>1</v>
      </c>
    </row>
    <row r="582" spans="1:29">
      <c r="A582" s="5" t="s">
        <v>465</v>
      </c>
      <c r="B582">
        <v>95</v>
      </c>
      <c r="C582">
        <v>96</v>
      </c>
      <c r="D582" t="s">
        <v>37</v>
      </c>
      <c r="E582" t="s">
        <v>39</v>
      </c>
      <c r="F582" t="s">
        <v>41</v>
      </c>
      <c r="G582" t="s">
        <v>43</v>
      </c>
      <c r="I582" t="s">
        <v>376</v>
      </c>
      <c r="J582" t="s">
        <v>60</v>
      </c>
      <c r="K582" t="s">
        <v>75</v>
      </c>
      <c r="L582" t="s">
        <v>48</v>
      </c>
      <c r="M582" t="s">
        <v>61</v>
      </c>
      <c r="N582" t="s">
        <v>44</v>
      </c>
      <c r="O582" t="s">
        <v>450</v>
      </c>
      <c r="P582">
        <v>5</v>
      </c>
      <c r="Q582" t="s">
        <v>67</v>
      </c>
      <c r="W582" t="s">
        <v>51</v>
      </c>
      <c r="X582">
        <v>2</v>
      </c>
      <c r="Y582" t="s">
        <v>52</v>
      </c>
      <c r="Z582">
        <v>2</v>
      </c>
      <c r="AA582" t="s">
        <v>45</v>
      </c>
      <c r="AB582">
        <v>2</v>
      </c>
      <c r="AC582">
        <v>4</v>
      </c>
    </row>
    <row r="583" spans="1:29">
      <c r="A583" s="5" t="s">
        <v>465</v>
      </c>
      <c r="B583">
        <v>96</v>
      </c>
      <c r="C583">
        <v>97</v>
      </c>
      <c r="D583" t="s">
        <v>37</v>
      </c>
      <c r="E583" t="s">
        <v>39</v>
      </c>
      <c r="F583" t="s">
        <v>41</v>
      </c>
      <c r="G583" t="s">
        <v>38</v>
      </c>
      <c r="I583" t="s">
        <v>376</v>
      </c>
      <c r="J583" t="s">
        <v>60</v>
      </c>
      <c r="K583" t="s">
        <v>796</v>
      </c>
      <c r="L583" t="s">
        <v>48</v>
      </c>
      <c r="M583" t="s">
        <v>61</v>
      </c>
      <c r="N583" t="s">
        <v>44</v>
      </c>
      <c r="O583" t="s">
        <v>450</v>
      </c>
      <c r="P583">
        <v>5</v>
      </c>
      <c r="Q583" t="s">
        <v>67</v>
      </c>
      <c r="W583" t="s">
        <v>51</v>
      </c>
      <c r="X583">
        <v>2</v>
      </c>
      <c r="Y583" t="s">
        <v>52</v>
      </c>
      <c r="Z583">
        <v>2</v>
      </c>
      <c r="AA583" t="s">
        <v>45</v>
      </c>
      <c r="AB583">
        <v>2</v>
      </c>
      <c r="AC583">
        <v>4</v>
      </c>
    </row>
    <row r="584" spans="1:29">
      <c r="A584" s="5" t="s">
        <v>465</v>
      </c>
      <c r="B584">
        <v>97</v>
      </c>
      <c r="C584">
        <v>98</v>
      </c>
      <c r="D584" t="s">
        <v>37</v>
      </c>
      <c r="E584" t="s">
        <v>41</v>
      </c>
      <c r="F584" t="s">
        <v>39</v>
      </c>
      <c r="G584" t="s">
        <v>38</v>
      </c>
      <c r="I584" t="s">
        <v>377</v>
      </c>
      <c r="J584" t="s">
        <v>60</v>
      </c>
      <c r="K584" t="s">
        <v>796</v>
      </c>
      <c r="L584" t="s">
        <v>48</v>
      </c>
      <c r="M584" t="s">
        <v>61</v>
      </c>
      <c r="N584" t="s">
        <v>44</v>
      </c>
      <c r="O584" t="s">
        <v>85</v>
      </c>
      <c r="P584">
        <v>2</v>
      </c>
      <c r="Q584" t="s">
        <v>67</v>
      </c>
      <c r="W584" t="s">
        <v>51</v>
      </c>
      <c r="X584">
        <v>2</v>
      </c>
      <c r="Y584" t="s">
        <v>52</v>
      </c>
      <c r="Z584">
        <v>2</v>
      </c>
      <c r="AA584" t="s">
        <v>45</v>
      </c>
      <c r="AB584">
        <v>2</v>
      </c>
      <c r="AC584">
        <v>4</v>
      </c>
    </row>
    <row r="585" spans="1:29">
      <c r="A585" s="5" t="s">
        <v>465</v>
      </c>
      <c r="B585">
        <v>98</v>
      </c>
      <c r="C585">
        <v>99</v>
      </c>
      <c r="D585" t="s">
        <v>37</v>
      </c>
      <c r="E585" t="s">
        <v>41</v>
      </c>
      <c r="F585" t="s">
        <v>39</v>
      </c>
      <c r="G585" t="s">
        <v>38</v>
      </c>
      <c r="I585" t="s">
        <v>377</v>
      </c>
      <c r="J585" t="s">
        <v>60</v>
      </c>
      <c r="K585" t="s">
        <v>796</v>
      </c>
      <c r="L585" t="s">
        <v>48</v>
      </c>
      <c r="M585" t="s">
        <v>61</v>
      </c>
      <c r="N585" t="s">
        <v>44</v>
      </c>
      <c r="O585" t="s">
        <v>85</v>
      </c>
      <c r="P585">
        <v>3</v>
      </c>
      <c r="Q585" t="s">
        <v>67</v>
      </c>
      <c r="W585" t="s">
        <v>51</v>
      </c>
      <c r="X585">
        <v>2</v>
      </c>
      <c r="Y585" t="s">
        <v>52</v>
      </c>
      <c r="Z585">
        <v>2</v>
      </c>
      <c r="AA585" t="s">
        <v>45</v>
      </c>
      <c r="AB585">
        <v>2</v>
      </c>
      <c r="AC585">
        <v>4</v>
      </c>
    </row>
    <row r="586" spans="1:29">
      <c r="A586" s="5" t="s">
        <v>465</v>
      </c>
      <c r="B586">
        <v>99</v>
      </c>
      <c r="C586">
        <v>100</v>
      </c>
      <c r="D586" t="s">
        <v>37</v>
      </c>
      <c r="E586" t="s">
        <v>41</v>
      </c>
      <c r="F586" t="s">
        <v>39</v>
      </c>
      <c r="G586" t="s">
        <v>38</v>
      </c>
      <c r="I586" t="s">
        <v>377</v>
      </c>
      <c r="J586" t="s">
        <v>60</v>
      </c>
      <c r="K586" t="s">
        <v>796</v>
      </c>
      <c r="L586" t="s">
        <v>48</v>
      </c>
      <c r="M586" t="s">
        <v>61</v>
      </c>
      <c r="N586" t="s">
        <v>44</v>
      </c>
      <c r="O586" t="s">
        <v>85</v>
      </c>
      <c r="P586">
        <v>5</v>
      </c>
      <c r="Q586" t="s">
        <v>67</v>
      </c>
      <c r="W586" t="s">
        <v>51</v>
      </c>
      <c r="X586">
        <v>3</v>
      </c>
      <c r="Y586" t="s">
        <v>52</v>
      </c>
      <c r="Z586">
        <v>3</v>
      </c>
      <c r="AA586" t="s">
        <v>45</v>
      </c>
      <c r="AB586">
        <v>2</v>
      </c>
      <c r="AC586">
        <v>4</v>
      </c>
    </row>
    <row r="587" spans="1:29">
      <c r="A587" s="5" t="s">
        <v>465</v>
      </c>
      <c r="B587">
        <v>100</v>
      </c>
      <c r="C587">
        <v>101</v>
      </c>
      <c r="D587" t="s">
        <v>37</v>
      </c>
      <c r="E587" t="s">
        <v>39</v>
      </c>
      <c r="F587" t="s">
        <v>41</v>
      </c>
      <c r="G587" t="s">
        <v>43</v>
      </c>
      <c r="I587" t="s">
        <v>378</v>
      </c>
      <c r="J587" t="s">
        <v>114</v>
      </c>
      <c r="K587" t="s">
        <v>796</v>
      </c>
      <c r="L587" t="s">
        <v>48</v>
      </c>
      <c r="M587" t="s">
        <v>61</v>
      </c>
      <c r="N587" t="s">
        <v>44</v>
      </c>
      <c r="O587" t="s">
        <v>450</v>
      </c>
      <c r="P587">
        <v>10</v>
      </c>
      <c r="Q587" t="s">
        <v>82</v>
      </c>
      <c r="W587" t="s">
        <v>51</v>
      </c>
      <c r="X587">
        <v>3</v>
      </c>
      <c r="Y587" t="s">
        <v>52</v>
      </c>
      <c r="Z587">
        <v>3</v>
      </c>
      <c r="AA587" t="s">
        <v>45</v>
      </c>
      <c r="AB587">
        <v>2</v>
      </c>
      <c r="AC587">
        <v>1</v>
      </c>
    </row>
    <row r="588" spans="1:29">
      <c r="A588" s="5" t="s">
        <v>465</v>
      </c>
      <c r="B588">
        <v>101</v>
      </c>
      <c r="C588">
        <v>102</v>
      </c>
      <c r="D588" t="s">
        <v>37</v>
      </c>
      <c r="E588" t="s">
        <v>39</v>
      </c>
      <c r="F588" t="s">
        <v>41</v>
      </c>
      <c r="G588" t="s">
        <v>43</v>
      </c>
      <c r="I588" t="s">
        <v>379</v>
      </c>
      <c r="J588" t="s">
        <v>114</v>
      </c>
      <c r="K588" t="s">
        <v>796</v>
      </c>
      <c r="L588" t="s">
        <v>48</v>
      </c>
      <c r="M588" t="s">
        <v>61</v>
      </c>
      <c r="N588" t="s">
        <v>44</v>
      </c>
      <c r="O588" t="s">
        <v>450</v>
      </c>
      <c r="P588">
        <v>10</v>
      </c>
      <c r="Q588" t="s">
        <v>82</v>
      </c>
      <c r="R588" t="s">
        <v>84</v>
      </c>
      <c r="S588">
        <v>2</v>
      </c>
      <c r="T588" t="s">
        <v>67</v>
      </c>
      <c r="W588" t="s">
        <v>51</v>
      </c>
      <c r="X588">
        <v>3</v>
      </c>
      <c r="Y588" t="s">
        <v>52</v>
      </c>
      <c r="Z588">
        <v>3</v>
      </c>
      <c r="AA588" t="s">
        <v>46</v>
      </c>
      <c r="AB588">
        <v>2</v>
      </c>
      <c r="AC588">
        <v>1</v>
      </c>
    </row>
    <row r="589" spans="1:29">
      <c r="A589" s="5" t="s">
        <v>465</v>
      </c>
      <c r="B589">
        <v>102</v>
      </c>
      <c r="C589">
        <v>103</v>
      </c>
      <c r="D589" t="s">
        <v>37</v>
      </c>
      <c r="E589" t="s">
        <v>39</v>
      </c>
      <c r="F589" t="s">
        <v>41</v>
      </c>
      <c r="G589" t="s">
        <v>43</v>
      </c>
      <c r="I589" t="s">
        <v>379</v>
      </c>
      <c r="J589" t="s">
        <v>114</v>
      </c>
      <c r="K589" t="s">
        <v>796</v>
      </c>
      <c r="L589" t="s">
        <v>48</v>
      </c>
      <c r="M589" t="s">
        <v>61</v>
      </c>
      <c r="N589" t="s">
        <v>44</v>
      </c>
      <c r="O589" t="s">
        <v>450</v>
      </c>
      <c r="P589">
        <v>10</v>
      </c>
      <c r="Q589" t="s">
        <v>82</v>
      </c>
      <c r="R589" t="s">
        <v>84</v>
      </c>
      <c r="S589">
        <v>2</v>
      </c>
      <c r="T589" t="s">
        <v>67</v>
      </c>
      <c r="W589" t="s">
        <v>51</v>
      </c>
      <c r="X589">
        <v>3</v>
      </c>
      <c r="Y589" t="s">
        <v>52</v>
      </c>
      <c r="Z589">
        <v>3</v>
      </c>
      <c r="AA589" t="s">
        <v>45</v>
      </c>
      <c r="AB589">
        <v>2</v>
      </c>
      <c r="AC589">
        <v>1</v>
      </c>
    </row>
    <row r="590" spans="1:29">
      <c r="A590" s="5" t="s">
        <v>465</v>
      </c>
      <c r="B590">
        <v>103</v>
      </c>
      <c r="C590">
        <v>104</v>
      </c>
      <c r="D590" t="s">
        <v>37</v>
      </c>
      <c r="E590" t="s">
        <v>39</v>
      </c>
      <c r="F590" t="s">
        <v>41</v>
      </c>
      <c r="G590" t="s">
        <v>43</v>
      </c>
      <c r="I590" t="s">
        <v>379</v>
      </c>
      <c r="J590" t="s">
        <v>114</v>
      </c>
      <c r="K590" t="s">
        <v>796</v>
      </c>
      <c r="L590" t="s">
        <v>48</v>
      </c>
      <c r="M590" t="s">
        <v>61</v>
      </c>
      <c r="N590" t="s">
        <v>44</v>
      </c>
      <c r="O590" t="s">
        <v>450</v>
      </c>
      <c r="P590">
        <v>10</v>
      </c>
      <c r="Q590" t="s">
        <v>82</v>
      </c>
      <c r="R590" t="s">
        <v>84</v>
      </c>
      <c r="S590">
        <v>2</v>
      </c>
      <c r="T590" t="s">
        <v>67</v>
      </c>
      <c r="W590" t="s">
        <v>51</v>
      </c>
      <c r="X590">
        <v>3</v>
      </c>
      <c r="Y590" t="s">
        <v>52</v>
      </c>
      <c r="Z590">
        <v>2</v>
      </c>
      <c r="AA590" t="s">
        <v>45</v>
      </c>
      <c r="AB590">
        <v>2</v>
      </c>
      <c r="AC590">
        <v>1</v>
      </c>
    </row>
    <row r="591" spans="1:29">
      <c r="A591" s="5" t="s">
        <v>465</v>
      </c>
      <c r="B591">
        <v>104</v>
      </c>
      <c r="C591">
        <v>105</v>
      </c>
      <c r="D591" t="s">
        <v>37</v>
      </c>
      <c r="E591" t="s">
        <v>39</v>
      </c>
      <c r="F591" t="s">
        <v>49</v>
      </c>
      <c r="G591" t="s">
        <v>43</v>
      </c>
      <c r="I591" t="s">
        <v>419</v>
      </c>
      <c r="J591" t="s">
        <v>114</v>
      </c>
      <c r="K591" t="s">
        <v>75</v>
      </c>
      <c r="L591" t="s">
        <v>48</v>
      </c>
      <c r="M591" t="s">
        <v>61</v>
      </c>
      <c r="N591" t="s">
        <v>44</v>
      </c>
      <c r="O591" t="s">
        <v>87</v>
      </c>
      <c r="P591">
        <v>20</v>
      </c>
      <c r="Q591" t="s">
        <v>48</v>
      </c>
      <c r="W591" t="s">
        <v>51</v>
      </c>
      <c r="X591">
        <v>2</v>
      </c>
      <c r="Y591" t="s">
        <v>52</v>
      </c>
      <c r="Z591">
        <v>2</v>
      </c>
      <c r="AC591">
        <v>1</v>
      </c>
    </row>
    <row r="592" spans="1:29">
      <c r="A592" s="5" t="s">
        <v>465</v>
      </c>
      <c r="B592">
        <v>105</v>
      </c>
      <c r="C592">
        <v>106</v>
      </c>
      <c r="D592" t="s">
        <v>37</v>
      </c>
      <c r="E592" t="s">
        <v>39</v>
      </c>
      <c r="G592" t="s">
        <v>43</v>
      </c>
      <c r="I592" t="s">
        <v>441</v>
      </c>
      <c r="J592" t="s">
        <v>114</v>
      </c>
      <c r="K592" t="s">
        <v>75</v>
      </c>
      <c r="L592" t="s">
        <v>48</v>
      </c>
      <c r="O592" t="s">
        <v>87</v>
      </c>
      <c r="P592">
        <v>60</v>
      </c>
      <c r="Q592" t="s">
        <v>48</v>
      </c>
      <c r="W592" t="s">
        <v>64</v>
      </c>
      <c r="X592">
        <v>4</v>
      </c>
      <c r="Y592" t="s">
        <v>52</v>
      </c>
      <c r="Z592">
        <v>2</v>
      </c>
      <c r="AC592">
        <v>1</v>
      </c>
    </row>
    <row r="593" spans="1:29">
      <c r="A593" s="5" t="s">
        <v>465</v>
      </c>
      <c r="B593">
        <v>106</v>
      </c>
      <c r="C593">
        <v>107</v>
      </c>
      <c r="D593" t="s">
        <v>37</v>
      </c>
      <c r="E593" t="s">
        <v>39</v>
      </c>
      <c r="G593" t="s">
        <v>43</v>
      </c>
      <c r="I593" t="s">
        <v>441</v>
      </c>
      <c r="J593" t="s">
        <v>114</v>
      </c>
      <c r="K593" t="s">
        <v>75</v>
      </c>
      <c r="L593" t="s">
        <v>48</v>
      </c>
      <c r="O593" t="s">
        <v>87</v>
      </c>
      <c r="P593">
        <v>60</v>
      </c>
      <c r="Q593" t="s">
        <v>48</v>
      </c>
      <c r="W593" t="s">
        <v>64</v>
      </c>
      <c r="X593">
        <v>4</v>
      </c>
      <c r="Y593" t="s">
        <v>52</v>
      </c>
      <c r="Z593">
        <v>2</v>
      </c>
      <c r="AC593">
        <v>1</v>
      </c>
    </row>
    <row r="594" spans="1:29">
      <c r="A594" s="5" t="s">
        <v>465</v>
      </c>
      <c r="B594">
        <v>107</v>
      </c>
      <c r="C594">
        <v>108</v>
      </c>
      <c r="D594" t="s">
        <v>37</v>
      </c>
      <c r="E594" t="s">
        <v>50</v>
      </c>
      <c r="G594" t="s">
        <v>38</v>
      </c>
      <c r="I594" t="s">
        <v>380</v>
      </c>
      <c r="J594" t="s">
        <v>60</v>
      </c>
      <c r="K594" t="s">
        <v>62</v>
      </c>
      <c r="L594" t="s">
        <v>44</v>
      </c>
      <c r="W594" t="s">
        <v>65</v>
      </c>
      <c r="X594">
        <v>2</v>
      </c>
      <c r="Y594" t="s">
        <v>66</v>
      </c>
      <c r="Z594">
        <v>2</v>
      </c>
      <c r="AC594">
        <v>4</v>
      </c>
    </row>
    <row r="595" spans="1:29">
      <c r="A595" s="5" t="s">
        <v>465</v>
      </c>
      <c r="B595">
        <v>108</v>
      </c>
      <c r="C595">
        <v>109</v>
      </c>
      <c r="D595" t="s">
        <v>37</v>
      </c>
      <c r="E595" t="s">
        <v>50</v>
      </c>
      <c r="G595" t="s">
        <v>38</v>
      </c>
      <c r="I595" t="s">
        <v>381</v>
      </c>
      <c r="J595" t="s">
        <v>60</v>
      </c>
      <c r="K595" t="s">
        <v>62</v>
      </c>
      <c r="L595" t="s">
        <v>44</v>
      </c>
      <c r="W595" t="s">
        <v>65</v>
      </c>
      <c r="X595">
        <v>2</v>
      </c>
      <c r="Y595" t="s">
        <v>66</v>
      </c>
      <c r="Z595">
        <v>2</v>
      </c>
      <c r="AC595">
        <v>4</v>
      </c>
    </row>
    <row r="596" spans="1:29">
      <c r="A596" s="5" t="s">
        <v>465</v>
      </c>
      <c r="B596">
        <v>109</v>
      </c>
      <c r="C596">
        <v>110</v>
      </c>
      <c r="D596" t="s">
        <v>37</v>
      </c>
      <c r="E596" t="s">
        <v>50</v>
      </c>
      <c r="G596" t="s">
        <v>43</v>
      </c>
      <c r="I596" t="s">
        <v>381</v>
      </c>
      <c r="J596" t="s">
        <v>60</v>
      </c>
      <c r="K596" t="s">
        <v>62</v>
      </c>
      <c r="L596" t="s">
        <v>48</v>
      </c>
      <c r="W596" t="s">
        <v>65</v>
      </c>
      <c r="X596">
        <v>4</v>
      </c>
      <c r="Y596" t="s">
        <v>52</v>
      </c>
      <c r="Z596">
        <v>3</v>
      </c>
      <c r="AC596">
        <v>1</v>
      </c>
    </row>
    <row r="597" spans="1:29">
      <c r="A597" s="5" t="s">
        <v>465</v>
      </c>
      <c r="B597">
        <v>110</v>
      </c>
      <c r="C597">
        <v>111</v>
      </c>
      <c r="D597" t="s">
        <v>37</v>
      </c>
      <c r="E597" t="s">
        <v>39</v>
      </c>
      <c r="G597" t="s">
        <v>43</v>
      </c>
      <c r="I597" t="s">
        <v>442</v>
      </c>
      <c r="J597" t="s">
        <v>114</v>
      </c>
      <c r="K597" t="s">
        <v>75</v>
      </c>
      <c r="L597" t="s">
        <v>48</v>
      </c>
      <c r="O597" t="s">
        <v>46</v>
      </c>
      <c r="P597">
        <v>60</v>
      </c>
      <c r="Q597" t="s">
        <v>48</v>
      </c>
      <c r="W597" t="s">
        <v>64</v>
      </c>
      <c r="X597">
        <v>4</v>
      </c>
      <c r="Y597" t="s">
        <v>52</v>
      </c>
      <c r="Z597">
        <v>3</v>
      </c>
      <c r="AC597">
        <v>1</v>
      </c>
    </row>
    <row r="598" spans="1:29">
      <c r="A598" s="5" t="s">
        <v>465</v>
      </c>
      <c r="B598">
        <v>111</v>
      </c>
      <c r="C598">
        <v>112</v>
      </c>
      <c r="D598" t="s">
        <v>37</v>
      </c>
      <c r="E598" t="s">
        <v>39</v>
      </c>
      <c r="F598" t="s">
        <v>49</v>
      </c>
      <c r="G598" t="s">
        <v>43</v>
      </c>
      <c r="I598" t="s">
        <v>420</v>
      </c>
      <c r="J598" t="s">
        <v>114</v>
      </c>
      <c r="K598" t="s">
        <v>75</v>
      </c>
      <c r="L598" t="s">
        <v>73</v>
      </c>
      <c r="O598" t="s">
        <v>46</v>
      </c>
      <c r="P598">
        <v>60</v>
      </c>
      <c r="Q598" t="s">
        <v>48</v>
      </c>
      <c r="W598" t="s">
        <v>51</v>
      </c>
      <c r="X598">
        <v>3</v>
      </c>
      <c r="Y598" t="s">
        <v>64</v>
      </c>
      <c r="Z598">
        <v>4</v>
      </c>
      <c r="AA598" t="s">
        <v>429</v>
      </c>
      <c r="AB598">
        <v>2</v>
      </c>
      <c r="AC598">
        <v>1</v>
      </c>
    </row>
    <row r="599" spans="1:29">
      <c r="A599" s="5" t="s">
        <v>465</v>
      </c>
      <c r="B599">
        <v>112</v>
      </c>
      <c r="C599">
        <v>113</v>
      </c>
      <c r="D599" t="s">
        <v>37</v>
      </c>
      <c r="E599" t="s">
        <v>39</v>
      </c>
      <c r="F599" t="s">
        <v>50</v>
      </c>
      <c r="G599" t="s">
        <v>43</v>
      </c>
      <c r="I599" t="s">
        <v>421</v>
      </c>
      <c r="J599" t="s">
        <v>114</v>
      </c>
      <c r="K599" t="s">
        <v>75</v>
      </c>
      <c r="L599" t="s">
        <v>44</v>
      </c>
      <c r="M599" t="s">
        <v>62</v>
      </c>
      <c r="N599" t="s">
        <v>44</v>
      </c>
      <c r="O599" t="s">
        <v>46</v>
      </c>
      <c r="P599">
        <v>20</v>
      </c>
      <c r="Q599" t="s">
        <v>48</v>
      </c>
      <c r="W599" t="s">
        <v>51</v>
      </c>
      <c r="X599">
        <v>3</v>
      </c>
      <c r="Y599" t="s">
        <v>64</v>
      </c>
      <c r="Z599">
        <v>3</v>
      </c>
      <c r="AA599" t="s">
        <v>65</v>
      </c>
      <c r="AB599">
        <v>2</v>
      </c>
      <c r="AC599">
        <v>1</v>
      </c>
    </row>
    <row r="600" spans="1:29">
      <c r="A600" s="5" t="s">
        <v>465</v>
      </c>
      <c r="B600">
        <v>113</v>
      </c>
      <c r="C600">
        <v>114</v>
      </c>
      <c r="D600" t="s">
        <v>37</v>
      </c>
      <c r="E600" t="s">
        <v>50</v>
      </c>
      <c r="F600" t="s">
        <v>39</v>
      </c>
      <c r="G600" t="s">
        <v>38</v>
      </c>
      <c r="I600" t="s">
        <v>382</v>
      </c>
      <c r="J600" t="s">
        <v>60</v>
      </c>
      <c r="K600" t="s">
        <v>62</v>
      </c>
      <c r="L600" t="s">
        <v>44</v>
      </c>
      <c r="M600" t="s">
        <v>75</v>
      </c>
      <c r="N600" t="s">
        <v>48</v>
      </c>
      <c r="O600" t="s">
        <v>46</v>
      </c>
      <c r="P600">
        <v>5</v>
      </c>
      <c r="Q600" t="s">
        <v>67</v>
      </c>
      <c r="W600" t="s">
        <v>65</v>
      </c>
      <c r="X600">
        <v>2</v>
      </c>
      <c r="Y600" t="s">
        <v>64</v>
      </c>
      <c r="Z600">
        <v>1</v>
      </c>
      <c r="AC600">
        <v>4</v>
      </c>
    </row>
    <row r="601" spans="1:29">
      <c r="A601" s="5" t="s">
        <v>465</v>
      </c>
      <c r="B601">
        <v>114</v>
      </c>
      <c r="C601">
        <v>115</v>
      </c>
      <c r="D601" t="s">
        <v>37</v>
      </c>
      <c r="E601" t="s">
        <v>50</v>
      </c>
      <c r="G601" t="s">
        <v>38</v>
      </c>
      <c r="I601" t="s">
        <v>383</v>
      </c>
      <c r="J601" t="s">
        <v>60</v>
      </c>
      <c r="K601" t="s">
        <v>62</v>
      </c>
      <c r="L601" t="s">
        <v>44</v>
      </c>
      <c r="W601" t="s">
        <v>65</v>
      </c>
      <c r="X601">
        <v>2</v>
      </c>
      <c r="Y601" t="s">
        <v>66</v>
      </c>
      <c r="Z601">
        <v>1</v>
      </c>
      <c r="AC601">
        <v>4</v>
      </c>
    </row>
    <row r="602" spans="1:29">
      <c r="A602" s="5" t="s">
        <v>465</v>
      </c>
      <c r="B602">
        <v>115</v>
      </c>
      <c r="C602">
        <v>116</v>
      </c>
      <c r="D602" t="s">
        <v>37</v>
      </c>
      <c r="E602" t="s">
        <v>50</v>
      </c>
      <c r="G602" t="s">
        <v>38</v>
      </c>
      <c r="I602" t="s">
        <v>383</v>
      </c>
      <c r="J602" t="s">
        <v>60</v>
      </c>
      <c r="K602" t="s">
        <v>62</v>
      </c>
      <c r="L602" t="s">
        <v>44</v>
      </c>
      <c r="W602" t="s">
        <v>65</v>
      </c>
      <c r="X602">
        <v>2</v>
      </c>
      <c r="Y602" t="s">
        <v>66</v>
      </c>
      <c r="Z602">
        <v>1</v>
      </c>
      <c r="AC602">
        <v>4</v>
      </c>
    </row>
    <row r="603" spans="1:29">
      <c r="A603" s="5" t="s">
        <v>465</v>
      </c>
      <c r="B603">
        <v>116</v>
      </c>
      <c r="C603">
        <v>117</v>
      </c>
      <c r="D603" t="s">
        <v>37</v>
      </c>
      <c r="E603" t="s">
        <v>50</v>
      </c>
      <c r="G603" t="s">
        <v>38</v>
      </c>
      <c r="I603" t="s">
        <v>383</v>
      </c>
      <c r="J603" t="s">
        <v>60</v>
      </c>
      <c r="K603" t="s">
        <v>62</v>
      </c>
      <c r="L603" t="s">
        <v>44</v>
      </c>
      <c r="W603" t="s">
        <v>65</v>
      </c>
      <c r="X603">
        <v>2</v>
      </c>
      <c r="Y603" t="s">
        <v>66</v>
      </c>
      <c r="Z603">
        <v>1</v>
      </c>
      <c r="AC603">
        <v>4</v>
      </c>
    </row>
    <row r="604" spans="1:29">
      <c r="A604" s="5" t="s">
        <v>465</v>
      </c>
      <c r="B604">
        <v>117</v>
      </c>
      <c r="C604">
        <v>118</v>
      </c>
      <c r="D604" t="s">
        <v>37</v>
      </c>
      <c r="E604" t="s">
        <v>50</v>
      </c>
      <c r="G604" t="s">
        <v>53</v>
      </c>
      <c r="I604" t="s">
        <v>250</v>
      </c>
      <c r="J604" t="s">
        <v>163</v>
      </c>
      <c r="K604" t="s">
        <v>61</v>
      </c>
      <c r="L604" t="s">
        <v>73</v>
      </c>
      <c r="W604" t="s">
        <v>65</v>
      </c>
      <c r="X604">
        <v>2</v>
      </c>
      <c r="Y604" t="s">
        <v>51</v>
      </c>
      <c r="Z604">
        <v>2</v>
      </c>
      <c r="AC604">
        <v>2</v>
      </c>
    </row>
    <row r="605" spans="1:29">
      <c r="A605" s="5" t="s">
        <v>465</v>
      </c>
      <c r="B605">
        <v>118</v>
      </c>
      <c r="C605">
        <v>119</v>
      </c>
      <c r="D605" t="s">
        <v>37</v>
      </c>
      <c r="E605" t="s">
        <v>50</v>
      </c>
      <c r="G605" t="s">
        <v>53</v>
      </c>
      <c r="I605" t="s">
        <v>250</v>
      </c>
      <c r="J605" t="s">
        <v>163</v>
      </c>
      <c r="K605" t="s">
        <v>61</v>
      </c>
      <c r="L605" t="s">
        <v>73</v>
      </c>
      <c r="W605" t="s">
        <v>65</v>
      </c>
      <c r="X605">
        <v>2</v>
      </c>
      <c r="Y605" t="s">
        <v>51</v>
      </c>
      <c r="Z605">
        <v>2</v>
      </c>
      <c r="AC605">
        <v>2</v>
      </c>
    </row>
    <row r="606" spans="1:29">
      <c r="A606" s="5" t="s">
        <v>465</v>
      </c>
      <c r="B606">
        <v>119</v>
      </c>
      <c r="C606">
        <v>120</v>
      </c>
      <c r="D606" t="s">
        <v>37</v>
      </c>
      <c r="E606" t="s">
        <v>50</v>
      </c>
      <c r="G606" t="s">
        <v>53</v>
      </c>
      <c r="I606" t="s">
        <v>384</v>
      </c>
      <c r="J606" t="s">
        <v>68</v>
      </c>
      <c r="K606" t="s">
        <v>61</v>
      </c>
      <c r="L606" t="s">
        <v>73</v>
      </c>
      <c r="W606" t="s">
        <v>65</v>
      </c>
      <c r="X606">
        <v>2</v>
      </c>
      <c r="Y606" t="s">
        <v>51</v>
      </c>
      <c r="Z606">
        <v>2</v>
      </c>
      <c r="AC606">
        <v>3</v>
      </c>
    </row>
    <row r="607" spans="1:29">
      <c r="A607" s="5" t="s">
        <v>465</v>
      </c>
      <c r="B607">
        <v>120</v>
      </c>
      <c r="C607">
        <v>121</v>
      </c>
      <c r="D607" t="s">
        <v>37</v>
      </c>
      <c r="E607" t="s">
        <v>50</v>
      </c>
      <c r="F607" t="s">
        <v>49</v>
      </c>
      <c r="G607" t="s">
        <v>53</v>
      </c>
      <c r="I607" t="s">
        <v>249</v>
      </c>
      <c r="J607" t="s">
        <v>68</v>
      </c>
      <c r="K607" t="s">
        <v>61</v>
      </c>
      <c r="L607" t="s">
        <v>44</v>
      </c>
      <c r="W607" t="s">
        <v>65</v>
      </c>
      <c r="X607">
        <v>2</v>
      </c>
      <c r="Y607" t="s">
        <v>51</v>
      </c>
      <c r="Z607">
        <v>2</v>
      </c>
      <c r="AC607">
        <v>3</v>
      </c>
    </row>
    <row r="608" spans="1:29">
      <c r="A608" s="5" t="s">
        <v>465</v>
      </c>
      <c r="B608">
        <v>121</v>
      </c>
      <c r="C608">
        <v>122</v>
      </c>
      <c r="D608" t="s">
        <v>37</v>
      </c>
      <c r="E608" t="s">
        <v>50</v>
      </c>
      <c r="F608" t="s">
        <v>49</v>
      </c>
      <c r="G608" t="s">
        <v>53</v>
      </c>
      <c r="I608" t="s">
        <v>250</v>
      </c>
      <c r="J608" t="s">
        <v>68</v>
      </c>
      <c r="K608" t="s">
        <v>61</v>
      </c>
      <c r="L608" t="s">
        <v>73</v>
      </c>
      <c r="W608" t="s">
        <v>65</v>
      </c>
      <c r="X608">
        <v>3</v>
      </c>
      <c r="Y608" t="s">
        <v>51</v>
      </c>
      <c r="Z608">
        <v>2</v>
      </c>
      <c r="AC608">
        <v>3</v>
      </c>
    </row>
    <row r="609" spans="1:29">
      <c r="A609" s="5" t="s">
        <v>465</v>
      </c>
      <c r="B609">
        <v>122</v>
      </c>
      <c r="C609">
        <v>123</v>
      </c>
      <c r="D609" t="s">
        <v>37</v>
      </c>
      <c r="E609" t="s">
        <v>50</v>
      </c>
      <c r="F609" t="s">
        <v>49</v>
      </c>
      <c r="G609" t="s">
        <v>53</v>
      </c>
      <c r="I609" t="s">
        <v>250</v>
      </c>
      <c r="J609" t="s">
        <v>68</v>
      </c>
      <c r="K609" t="s">
        <v>61</v>
      </c>
      <c r="L609" t="s">
        <v>73</v>
      </c>
      <c r="W609" t="s">
        <v>65</v>
      </c>
      <c r="X609">
        <v>3</v>
      </c>
      <c r="Y609" t="s">
        <v>51</v>
      </c>
      <c r="Z609">
        <v>2</v>
      </c>
      <c r="AC609">
        <v>3</v>
      </c>
    </row>
    <row r="610" spans="1:29">
      <c r="A610" s="5" t="s">
        <v>465</v>
      </c>
      <c r="B610">
        <v>123</v>
      </c>
      <c r="C610">
        <v>124</v>
      </c>
      <c r="D610" t="s">
        <v>37</v>
      </c>
      <c r="E610" t="s">
        <v>50</v>
      </c>
      <c r="F610" t="s">
        <v>49</v>
      </c>
      <c r="G610" t="s">
        <v>53</v>
      </c>
      <c r="I610" t="s">
        <v>234</v>
      </c>
      <c r="J610" t="s">
        <v>68</v>
      </c>
      <c r="K610" t="s">
        <v>61</v>
      </c>
      <c r="L610" t="s">
        <v>73</v>
      </c>
      <c r="W610" t="s">
        <v>65</v>
      </c>
      <c r="X610">
        <v>3</v>
      </c>
      <c r="Y610" t="s">
        <v>51</v>
      </c>
      <c r="Z610">
        <v>2</v>
      </c>
      <c r="AC610">
        <v>3</v>
      </c>
    </row>
    <row r="611" spans="1:29">
      <c r="A611" s="5" t="s">
        <v>465</v>
      </c>
      <c r="B611">
        <v>124</v>
      </c>
      <c r="C611">
        <v>125</v>
      </c>
      <c r="D611" t="s">
        <v>37</v>
      </c>
      <c r="E611" t="s">
        <v>50</v>
      </c>
      <c r="F611" t="s">
        <v>49</v>
      </c>
      <c r="G611" t="s">
        <v>53</v>
      </c>
      <c r="I611" t="s">
        <v>234</v>
      </c>
      <c r="J611" t="s">
        <v>68</v>
      </c>
      <c r="K611" t="s">
        <v>61</v>
      </c>
      <c r="L611" t="s">
        <v>73</v>
      </c>
      <c r="W611" t="s">
        <v>65</v>
      </c>
      <c r="X611">
        <v>3</v>
      </c>
      <c r="Y611" t="s">
        <v>51</v>
      </c>
      <c r="Z611">
        <v>2</v>
      </c>
      <c r="AC611">
        <v>3</v>
      </c>
    </row>
    <row r="612" spans="1:29">
      <c r="A612" s="5" t="s">
        <v>465</v>
      </c>
      <c r="B612">
        <v>125</v>
      </c>
      <c r="C612">
        <v>126</v>
      </c>
      <c r="D612" t="s">
        <v>37</v>
      </c>
      <c r="E612" t="s">
        <v>50</v>
      </c>
      <c r="F612" t="s">
        <v>49</v>
      </c>
      <c r="G612" t="s">
        <v>53</v>
      </c>
      <c r="I612" t="s">
        <v>234</v>
      </c>
      <c r="J612" t="s">
        <v>68</v>
      </c>
      <c r="K612" t="s">
        <v>61</v>
      </c>
      <c r="L612" t="s">
        <v>73</v>
      </c>
      <c r="W612" t="s">
        <v>65</v>
      </c>
      <c r="X612">
        <v>3</v>
      </c>
      <c r="Y612" t="s">
        <v>51</v>
      </c>
      <c r="Z612">
        <v>2</v>
      </c>
      <c r="AC612">
        <v>3</v>
      </c>
    </row>
    <row r="613" spans="1:29">
      <c r="A613" s="5" t="s">
        <v>465</v>
      </c>
      <c r="B613">
        <v>126</v>
      </c>
      <c r="C613">
        <v>127</v>
      </c>
      <c r="D613" t="s">
        <v>37</v>
      </c>
      <c r="E613" t="s">
        <v>50</v>
      </c>
      <c r="F613" t="s">
        <v>49</v>
      </c>
      <c r="G613" t="s">
        <v>53</v>
      </c>
      <c r="I613" t="s">
        <v>235</v>
      </c>
      <c r="J613" t="s">
        <v>68</v>
      </c>
      <c r="K613" t="s">
        <v>61</v>
      </c>
      <c r="L613" t="s">
        <v>73</v>
      </c>
      <c r="W613" t="s">
        <v>65</v>
      </c>
      <c r="X613">
        <v>3</v>
      </c>
      <c r="Y613" t="s">
        <v>51</v>
      </c>
      <c r="Z613">
        <v>2</v>
      </c>
      <c r="AC613">
        <v>3</v>
      </c>
    </row>
    <row r="614" spans="1:29">
      <c r="A614" s="5" t="s">
        <v>465</v>
      </c>
      <c r="B614">
        <v>127</v>
      </c>
      <c r="C614">
        <v>128</v>
      </c>
      <c r="D614" t="s">
        <v>37</v>
      </c>
      <c r="E614" t="s">
        <v>50</v>
      </c>
      <c r="F614" t="s">
        <v>49</v>
      </c>
      <c r="G614" t="s">
        <v>53</v>
      </c>
      <c r="I614" t="s">
        <v>235</v>
      </c>
      <c r="J614" t="s">
        <v>68</v>
      </c>
      <c r="K614" t="s">
        <v>61</v>
      </c>
      <c r="L614" t="s">
        <v>44</v>
      </c>
      <c r="W614" t="s">
        <v>65</v>
      </c>
      <c r="X614">
        <v>3</v>
      </c>
      <c r="Y614" t="s">
        <v>51</v>
      </c>
      <c r="Z614">
        <v>2</v>
      </c>
      <c r="AC614">
        <v>3</v>
      </c>
    </row>
    <row r="615" spans="1:29">
      <c r="A615" s="5" t="s">
        <v>465</v>
      </c>
      <c r="B615">
        <v>128</v>
      </c>
      <c r="C615">
        <v>129</v>
      </c>
      <c r="D615" t="s">
        <v>37</v>
      </c>
      <c r="E615" t="s">
        <v>50</v>
      </c>
      <c r="F615" t="s">
        <v>49</v>
      </c>
      <c r="G615" t="s">
        <v>53</v>
      </c>
      <c r="I615" t="s">
        <v>235</v>
      </c>
      <c r="J615" t="s">
        <v>68</v>
      </c>
      <c r="K615" t="s">
        <v>61</v>
      </c>
      <c r="L615" t="s">
        <v>44</v>
      </c>
      <c r="W615" t="s">
        <v>65</v>
      </c>
      <c r="X615">
        <v>3</v>
      </c>
      <c r="Y615" t="s">
        <v>51</v>
      </c>
      <c r="Z615">
        <v>2</v>
      </c>
      <c r="AC615">
        <v>3</v>
      </c>
    </row>
    <row r="616" spans="1:29">
      <c r="A616" s="5" t="s">
        <v>465</v>
      </c>
      <c r="B616">
        <v>129</v>
      </c>
      <c r="C616">
        <v>130</v>
      </c>
      <c r="D616" t="s">
        <v>37</v>
      </c>
      <c r="E616" t="s">
        <v>50</v>
      </c>
      <c r="F616" t="s">
        <v>49</v>
      </c>
      <c r="G616" t="s">
        <v>53</v>
      </c>
      <c r="I616" t="s">
        <v>236</v>
      </c>
      <c r="J616" t="s">
        <v>68</v>
      </c>
      <c r="K616" t="s">
        <v>61</v>
      </c>
      <c r="L616" t="s">
        <v>44</v>
      </c>
      <c r="W616" t="s">
        <v>65</v>
      </c>
      <c r="X616">
        <v>3</v>
      </c>
      <c r="Y616" t="s">
        <v>51</v>
      </c>
      <c r="Z616">
        <v>2</v>
      </c>
      <c r="AC616">
        <v>3</v>
      </c>
    </row>
    <row r="617" spans="1:29">
      <c r="A617" s="5" t="s">
        <v>465</v>
      </c>
      <c r="B617">
        <v>130</v>
      </c>
      <c r="C617">
        <v>131</v>
      </c>
      <c r="D617" t="s">
        <v>37</v>
      </c>
      <c r="E617" t="s">
        <v>50</v>
      </c>
      <c r="F617" t="s">
        <v>49</v>
      </c>
      <c r="G617" t="s">
        <v>53</v>
      </c>
      <c r="I617" t="s">
        <v>236</v>
      </c>
      <c r="J617" t="s">
        <v>68</v>
      </c>
      <c r="K617" t="s">
        <v>61</v>
      </c>
      <c r="L617" t="s">
        <v>44</v>
      </c>
      <c r="W617" t="s">
        <v>65</v>
      </c>
      <c r="X617">
        <v>2</v>
      </c>
      <c r="Y617" t="s">
        <v>51</v>
      </c>
      <c r="Z617">
        <v>2</v>
      </c>
      <c r="AC617">
        <v>3</v>
      </c>
    </row>
    <row r="618" spans="1:29">
      <c r="A618" s="5" t="s">
        <v>465</v>
      </c>
      <c r="B618">
        <v>131</v>
      </c>
      <c r="C618">
        <v>132</v>
      </c>
      <c r="D618" t="s">
        <v>37</v>
      </c>
      <c r="E618" t="s">
        <v>50</v>
      </c>
      <c r="F618" t="s">
        <v>49</v>
      </c>
      <c r="G618" t="s">
        <v>53</v>
      </c>
      <c r="I618" t="s">
        <v>236</v>
      </c>
      <c r="J618" t="s">
        <v>68</v>
      </c>
      <c r="K618" t="s">
        <v>61</v>
      </c>
      <c r="L618" t="s">
        <v>44</v>
      </c>
      <c r="W618" t="s">
        <v>65</v>
      </c>
      <c r="X618">
        <v>2</v>
      </c>
      <c r="Y618" t="s">
        <v>51</v>
      </c>
      <c r="Z618">
        <v>2</v>
      </c>
      <c r="AC618">
        <v>3</v>
      </c>
    </row>
    <row r="619" spans="1:29">
      <c r="A619" s="5" t="s">
        <v>465</v>
      </c>
      <c r="B619">
        <v>132</v>
      </c>
      <c r="C619">
        <v>133</v>
      </c>
      <c r="D619" t="s">
        <v>37</v>
      </c>
      <c r="E619" t="s">
        <v>50</v>
      </c>
      <c r="F619" t="s">
        <v>49</v>
      </c>
      <c r="G619" t="s">
        <v>53</v>
      </c>
      <c r="I619" t="s">
        <v>236</v>
      </c>
      <c r="J619" t="s">
        <v>68</v>
      </c>
      <c r="K619" t="s">
        <v>61</v>
      </c>
      <c r="L619" t="s">
        <v>44</v>
      </c>
      <c r="W619" t="s">
        <v>65</v>
      </c>
      <c r="X619">
        <v>2</v>
      </c>
      <c r="Y619" t="s">
        <v>51</v>
      </c>
      <c r="Z619">
        <v>2</v>
      </c>
      <c r="AC619">
        <v>3</v>
      </c>
    </row>
    <row r="620" spans="1:29">
      <c r="A620" s="5" t="s">
        <v>465</v>
      </c>
      <c r="B620">
        <v>133</v>
      </c>
      <c r="C620">
        <v>134</v>
      </c>
      <c r="D620" t="s">
        <v>37</v>
      </c>
      <c r="E620" t="s">
        <v>50</v>
      </c>
      <c r="F620" t="s">
        <v>49</v>
      </c>
      <c r="G620" t="s">
        <v>53</v>
      </c>
      <c r="I620" t="s">
        <v>236</v>
      </c>
      <c r="J620" t="s">
        <v>68</v>
      </c>
      <c r="K620" t="s">
        <v>61</v>
      </c>
      <c r="L620" t="s">
        <v>44</v>
      </c>
      <c r="W620" t="s">
        <v>65</v>
      </c>
      <c r="X620">
        <v>2</v>
      </c>
      <c r="Y620" t="s">
        <v>51</v>
      </c>
      <c r="Z620">
        <v>2</v>
      </c>
      <c r="AC620">
        <v>3</v>
      </c>
    </row>
    <row r="621" spans="1:29">
      <c r="A621" s="5" t="s">
        <v>465</v>
      </c>
      <c r="B621">
        <v>134</v>
      </c>
      <c r="C621">
        <v>135</v>
      </c>
      <c r="D621" t="s">
        <v>37</v>
      </c>
      <c r="E621" t="s">
        <v>50</v>
      </c>
      <c r="F621" t="s">
        <v>49</v>
      </c>
      <c r="G621" t="s">
        <v>53</v>
      </c>
      <c r="I621" t="s">
        <v>236</v>
      </c>
      <c r="J621" t="s">
        <v>68</v>
      </c>
      <c r="K621" t="s">
        <v>61</v>
      </c>
      <c r="L621" t="s">
        <v>44</v>
      </c>
      <c r="W621" t="s">
        <v>65</v>
      </c>
      <c r="X621">
        <v>2</v>
      </c>
      <c r="Y621" t="s">
        <v>51</v>
      </c>
      <c r="Z621">
        <v>2</v>
      </c>
      <c r="AC621">
        <v>3</v>
      </c>
    </row>
    <row r="622" spans="1:29">
      <c r="A622" s="5" t="s">
        <v>465</v>
      </c>
      <c r="B622">
        <v>135</v>
      </c>
      <c r="C622">
        <v>136</v>
      </c>
      <c r="D622" t="s">
        <v>37</v>
      </c>
      <c r="E622" t="s">
        <v>50</v>
      </c>
      <c r="F622" t="s">
        <v>49</v>
      </c>
      <c r="G622" t="s">
        <v>53</v>
      </c>
      <c r="I622" t="s">
        <v>236</v>
      </c>
      <c r="J622" t="s">
        <v>68</v>
      </c>
      <c r="K622" t="s">
        <v>61</v>
      </c>
      <c r="L622" t="s">
        <v>44</v>
      </c>
      <c r="W622" t="s">
        <v>65</v>
      </c>
      <c r="X622">
        <v>2</v>
      </c>
      <c r="Y622" t="s">
        <v>51</v>
      </c>
      <c r="Z622">
        <v>2</v>
      </c>
      <c r="AC622">
        <v>3</v>
      </c>
    </row>
    <row r="623" spans="1:29">
      <c r="A623" s="5" t="s">
        <v>465</v>
      </c>
      <c r="B623">
        <v>136</v>
      </c>
      <c r="C623">
        <v>137</v>
      </c>
      <c r="D623" t="s">
        <v>37</v>
      </c>
      <c r="E623" t="s">
        <v>50</v>
      </c>
      <c r="F623" t="s">
        <v>49</v>
      </c>
      <c r="G623" t="s">
        <v>53</v>
      </c>
      <c r="I623" t="s">
        <v>236</v>
      </c>
      <c r="J623" t="s">
        <v>68</v>
      </c>
      <c r="K623" t="s">
        <v>61</v>
      </c>
      <c r="L623" t="s">
        <v>44</v>
      </c>
      <c r="W623" t="s">
        <v>65</v>
      </c>
      <c r="X623">
        <v>2</v>
      </c>
      <c r="Y623" t="s">
        <v>51</v>
      </c>
      <c r="Z623">
        <v>2</v>
      </c>
      <c r="AC623">
        <v>3</v>
      </c>
    </row>
    <row r="624" spans="1:29">
      <c r="A624" s="5" t="s">
        <v>465</v>
      </c>
      <c r="B624">
        <v>137</v>
      </c>
      <c r="C624">
        <v>138</v>
      </c>
      <c r="D624" t="s">
        <v>37</v>
      </c>
      <c r="E624" t="s">
        <v>50</v>
      </c>
      <c r="F624" t="s">
        <v>49</v>
      </c>
      <c r="G624" t="s">
        <v>53</v>
      </c>
      <c r="I624" t="s">
        <v>236</v>
      </c>
      <c r="J624" t="s">
        <v>68</v>
      </c>
      <c r="K624" t="s">
        <v>61</v>
      </c>
      <c r="L624" t="s">
        <v>44</v>
      </c>
      <c r="W624" t="s">
        <v>65</v>
      </c>
      <c r="X624">
        <v>2</v>
      </c>
      <c r="Y624" t="s">
        <v>51</v>
      </c>
      <c r="Z624">
        <v>2</v>
      </c>
      <c r="AC624">
        <v>3</v>
      </c>
    </row>
    <row r="625" spans="1:29">
      <c r="A625" s="5" t="s">
        <v>465</v>
      </c>
      <c r="B625">
        <v>138</v>
      </c>
      <c r="C625">
        <v>139</v>
      </c>
      <c r="D625" t="s">
        <v>37</v>
      </c>
      <c r="E625" t="s">
        <v>50</v>
      </c>
      <c r="F625" t="s">
        <v>49</v>
      </c>
      <c r="G625" t="s">
        <v>53</v>
      </c>
      <c r="I625" t="s">
        <v>236</v>
      </c>
      <c r="J625" t="s">
        <v>68</v>
      </c>
      <c r="K625" t="s">
        <v>61</v>
      </c>
      <c r="L625" t="s">
        <v>44</v>
      </c>
      <c r="W625" t="s">
        <v>65</v>
      </c>
      <c r="X625">
        <v>2</v>
      </c>
      <c r="Y625" t="s">
        <v>51</v>
      </c>
      <c r="Z625">
        <v>2</v>
      </c>
      <c r="AC625">
        <v>3</v>
      </c>
    </row>
    <row r="626" spans="1:29">
      <c r="A626" s="5" t="s">
        <v>465</v>
      </c>
      <c r="B626">
        <v>139</v>
      </c>
      <c r="C626">
        <v>140</v>
      </c>
      <c r="D626" t="s">
        <v>37</v>
      </c>
      <c r="E626" t="s">
        <v>50</v>
      </c>
      <c r="F626" t="s">
        <v>49</v>
      </c>
      <c r="G626" t="s">
        <v>53</v>
      </c>
      <c r="I626" t="s">
        <v>236</v>
      </c>
      <c r="J626" t="s">
        <v>68</v>
      </c>
      <c r="K626" t="s">
        <v>61</v>
      </c>
      <c r="L626" t="s">
        <v>44</v>
      </c>
      <c r="W626" t="s">
        <v>65</v>
      </c>
      <c r="X626">
        <v>2</v>
      </c>
      <c r="Y626" t="s">
        <v>51</v>
      </c>
      <c r="Z626">
        <v>2</v>
      </c>
      <c r="AC626">
        <v>3</v>
      </c>
    </row>
    <row r="627" spans="1:29">
      <c r="A627" s="5" t="s">
        <v>465</v>
      </c>
      <c r="B627">
        <v>140</v>
      </c>
      <c r="C627">
        <v>141</v>
      </c>
      <c r="D627" t="s">
        <v>37</v>
      </c>
      <c r="E627" t="s">
        <v>50</v>
      </c>
      <c r="F627" t="s">
        <v>49</v>
      </c>
      <c r="G627" t="s">
        <v>54</v>
      </c>
      <c r="I627" t="s">
        <v>236</v>
      </c>
      <c r="J627" t="s">
        <v>68</v>
      </c>
      <c r="K627" t="s">
        <v>61</v>
      </c>
      <c r="L627" t="s">
        <v>44</v>
      </c>
      <c r="W627" t="s">
        <v>65</v>
      </c>
      <c r="X627">
        <v>2</v>
      </c>
      <c r="Y627" t="s">
        <v>51</v>
      </c>
      <c r="Z627">
        <v>2</v>
      </c>
      <c r="AC627">
        <v>3</v>
      </c>
    </row>
    <row r="628" spans="1:29">
      <c r="A628" s="5" t="s">
        <v>465</v>
      </c>
      <c r="B628">
        <v>141</v>
      </c>
      <c r="C628">
        <v>142</v>
      </c>
      <c r="D628" t="s">
        <v>37</v>
      </c>
      <c r="E628" t="s">
        <v>50</v>
      </c>
      <c r="F628" t="s">
        <v>49</v>
      </c>
      <c r="G628" t="s">
        <v>54</v>
      </c>
      <c r="I628" t="s">
        <v>236</v>
      </c>
      <c r="J628" t="s">
        <v>68</v>
      </c>
      <c r="K628" t="s">
        <v>61</v>
      </c>
      <c r="L628" t="s">
        <v>44</v>
      </c>
      <c r="W628" t="s">
        <v>65</v>
      </c>
      <c r="X628">
        <v>2</v>
      </c>
      <c r="Y628" t="s">
        <v>51</v>
      </c>
      <c r="Z628">
        <v>2</v>
      </c>
      <c r="AC628">
        <v>3</v>
      </c>
    </row>
    <row r="629" spans="1:29">
      <c r="A629" s="5" t="s">
        <v>465</v>
      </c>
      <c r="B629">
        <v>142</v>
      </c>
      <c r="C629">
        <v>143</v>
      </c>
      <c r="D629" t="s">
        <v>37</v>
      </c>
      <c r="E629" t="s">
        <v>50</v>
      </c>
      <c r="F629" t="s">
        <v>49</v>
      </c>
      <c r="G629" t="s">
        <v>54</v>
      </c>
      <c r="I629" t="s">
        <v>236</v>
      </c>
      <c r="J629" t="s">
        <v>68</v>
      </c>
      <c r="K629" t="s">
        <v>61</v>
      </c>
      <c r="L629" t="s">
        <v>44</v>
      </c>
      <c r="W629" t="s">
        <v>65</v>
      </c>
      <c r="X629">
        <v>2</v>
      </c>
      <c r="Y629" t="s">
        <v>51</v>
      </c>
      <c r="Z629">
        <v>2</v>
      </c>
      <c r="AC629">
        <v>3</v>
      </c>
    </row>
    <row r="630" spans="1:29">
      <c r="A630" s="5" t="s">
        <v>465</v>
      </c>
      <c r="B630">
        <v>143</v>
      </c>
      <c r="C630">
        <v>144</v>
      </c>
      <c r="D630" t="s">
        <v>37</v>
      </c>
      <c r="E630" t="s">
        <v>50</v>
      </c>
      <c r="F630" t="s">
        <v>49</v>
      </c>
      <c r="G630" t="s">
        <v>54</v>
      </c>
      <c r="I630" t="s">
        <v>236</v>
      </c>
      <c r="J630" t="s">
        <v>68</v>
      </c>
      <c r="K630" t="s">
        <v>61</v>
      </c>
      <c r="L630" t="s">
        <v>44</v>
      </c>
      <c r="W630" t="s">
        <v>65</v>
      </c>
      <c r="X630">
        <v>2</v>
      </c>
      <c r="Y630" t="s">
        <v>51</v>
      </c>
      <c r="Z630">
        <v>2</v>
      </c>
      <c r="AC630">
        <v>3</v>
      </c>
    </row>
    <row r="631" spans="1:29">
      <c r="A631" s="5" t="s">
        <v>465</v>
      </c>
      <c r="B631">
        <v>144</v>
      </c>
      <c r="C631">
        <v>145</v>
      </c>
      <c r="D631" t="s">
        <v>37</v>
      </c>
      <c r="E631" t="s">
        <v>50</v>
      </c>
      <c r="F631" t="s">
        <v>49</v>
      </c>
      <c r="G631" t="s">
        <v>54</v>
      </c>
      <c r="I631" t="s">
        <v>236</v>
      </c>
      <c r="J631" t="s">
        <v>68</v>
      </c>
      <c r="K631" t="s">
        <v>61</v>
      </c>
      <c r="L631" t="s">
        <v>44</v>
      </c>
      <c r="W631" t="s">
        <v>65</v>
      </c>
      <c r="X631">
        <v>2</v>
      </c>
      <c r="Y631" t="s">
        <v>51</v>
      </c>
      <c r="Z631">
        <v>2</v>
      </c>
      <c r="AC631">
        <v>3</v>
      </c>
    </row>
    <row r="632" spans="1:29">
      <c r="A632" s="5" t="s">
        <v>465</v>
      </c>
      <c r="B632">
        <v>145</v>
      </c>
      <c r="C632">
        <v>146</v>
      </c>
      <c r="D632" t="s">
        <v>37</v>
      </c>
      <c r="E632" t="s">
        <v>50</v>
      </c>
      <c r="F632" t="s">
        <v>49</v>
      </c>
      <c r="G632" t="s">
        <v>54</v>
      </c>
      <c r="I632" t="s">
        <v>236</v>
      </c>
      <c r="J632" t="s">
        <v>68</v>
      </c>
      <c r="K632" t="s">
        <v>61</v>
      </c>
      <c r="L632" t="s">
        <v>44</v>
      </c>
      <c r="W632" t="s">
        <v>65</v>
      </c>
      <c r="X632">
        <v>2</v>
      </c>
      <c r="Y632" t="s">
        <v>51</v>
      </c>
      <c r="Z632">
        <v>2</v>
      </c>
      <c r="AC632">
        <v>3</v>
      </c>
    </row>
    <row r="633" spans="1:29">
      <c r="A633" s="5" t="s">
        <v>465</v>
      </c>
      <c r="B633">
        <v>146</v>
      </c>
      <c r="C633">
        <v>147</v>
      </c>
      <c r="D633" t="s">
        <v>37</v>
      </c>
      <c r="E633" t="s">
        <v>50</v>
      </c>
      <c r="F633" t="s">
        <v>49</v>
      </c>
      <c r="G633" t="s">
        <v>54</v>
      </c>
      <c r="I633" t="s">
        <v>236</v>
      </c>
      <c r="J633" t="s">
        <v>68</v>
      </c>
      <c r="K633" t="s">
        <v>61</v>
      </c>
      <c r="L633" t="s">
        <v>44</v>
      </c>
      <c r="W633" t="s">
        <v>65</v>
      </c>
      <c r="X633">
        <v>2</v>
      </c>
      <c r="Y633" t="s">
        <v>51</v>
      </c>
      <c r="Z633">
        <v>2</v>
      </c>
      <c r="AC633">
        <v>3</v>
      </c>
    </row>
    <row r="634" spans="1:29">
      <c r="A634" s="5" t="s">
        <v>465</v>
      </c>
      <c r="B634">
        <v>147</v>
      </c>
      <c r="C634">
        <v>148</v>
      </c>
      <c r="D634" t="s">
        <v>37</v>
      </c>
      <c r="E634" t="s">
        <v>50</v>
      </c>
      <c r="F634" t="s">
        <v>49</v>
      </c>
      <c r="G634" t="s">
        <v>54</v>
      </c>
      <c r="I634" t="s">
        <v>236</v>
      </c>
      <c r="J634" t="s">
        <v>68</v>
      </c>
      <c r="K634" t="s">
        <v>61</v>
      </c>
      <c r="L634" t="s">
        <v>44</v>
      </c>
      <c r="W634" t="s">
        <v>65</v>
      </c>
      <c r="X634">
        <v>2</v>
      </c>
      <c r="Y634" t="s">
        <v>51</v>
      </c>
      <c r="Z634">
        <v>2</v>
      </c>
      <c r="AC634">
        <v>3</v>
      </c>
    </row>
    <row r="635" spans="1:29">
      <c r="A635" s="5" t="s">
        <v>465</v>
      </c>
      <c r="B635">
        <v>148</v>
      </c>
      <c r="C635">
        <v>149</v>
      </c>
      <c r="D635" t="s">
        <v>37</v>
      </c>
      <c r="E635" t="s">
        <v>50</v>
      </c>
      <c r="F635" t="s">
        <v>49</v>
      </c>
      <c r="G635" t="s">
        <v>54</v>
      </c>
      <c r="I635" t="s">
        <v>236</v>
      </c>
      <c r="J635" t="s">
        <v>68</v>
      </c>
      <c r="K635" t="s">
        <v>61</v>
      </c>
      <c r="L635" t="s">
        <v>44</v>
      </c>
      <c r="W635" t="s">
        <v>65</v>
      </c>
      <c r="X635">
        <v>2</v>
      </c>
      <c r="Y635" t="s">
        <v>51</v>
      </c>
      <c r="Z635">
        <v>2</v>
      </c>
      <c r="AC635">
        <v>3</v>
      </c>
    </row>
    <row r="636" spans="1:29">
      <c r="A636" s="5" t="s">
        <v>465</v>
      </c>
      <c r="B636">
        <v>149</v>
      </c>
      <c r="C636">
        <v>150</v>
      </c>
      <c r="D636" t="s">
        <v>37</v>
      </c>
      <c r="E636" t="s">
        <v>50</v>
      </c>
      <c r="F636" t="s">
        <v>49</v>
      </c>
      <c r="G636" t="s">
        <v>54</v>
      </c>
      <c r="I636" t="s">
        <v>236</v>
      </c>
      <c r="J636" t="s">
        <v>68</v>
      </c>
      <c r="AC636">
        <v>3</v>
      </c>
    </row>
    <row r="637" spans="1:29">
      <c r="A637" s="5" t="s">
        <v>466</v>
      </c>
      <c r="B637">
        <v>0</v>
      </c>
      <c r="C637">
        <v>1</v>
      </c>
      <c r="D637" t="s">
        <v>38</v>
      </c>
      <c r="E637" t="s">
        <v>39</v>
      </c>
      <c r="F637" t="s">
        <v>71</v>
      </c>
      <c r="G637" t="s">
        <v>38</v>
      </c>
      <c r="I637" t="s">
        <v>220</v>
      </c>
      <c r="J637" t="s">
        <v>68</v>
      </c>
      <c r="K637" t="s">
        <v>61</v>
      </c>
      <c r="L637" t="s">
        <v>44</v>
      </c>
      <c r="W637" t="s">
        <v>52</v>
      </c>
      <c r="X637">
        <v>2</v>
      </c>
      <c r="Y637" t="s">
        <v>46</v>
      </c>
      <c r="Z637">
        <v>1</v>
      </c>
      <c r="AC637">
        <v>3</v>
      </c>
    </row>
    <row r="638" spans="1:29">
      <c r="A638" s="5" t="s">
        <v>466</v>
      </c>
      <c r="B638">
        <v>1</v>
      </c>
      <c r="C638">
        <v>2</v>
      </c>
      <c r="D638" t="s">
        <v>38</v>
      </c>
      <c r="E638" t="s">
        <v>39</v>
      </c>
      <c r="F638" t="s">
        <v>71</v>
      </c>
      <c r="G638" t="s">
        <v>38</v>
      </c>
      <c r="I638" t="s">
        <v>221</v>
      </c>
      <c r="J638" t="s">
        <v>68</v>
      </c>
      <c r="K638" t="s">
        <v>61</v>
      </c>
      <c r="L638" t="s">
        <v>44</v>
      </c>
      <c r="W638" t="s">
        <v>52</v>
      </c>
      <c r="X638">
        <v>2</v>
      </c>
      <c r="Y638" t="s">
        <v>46</v>
      </c>
      <c r="Z638">
        <v>1</v>
      </c>
      <c r="AC638">
        <v>3</v>
      </c>
    </row>
    <row r="639" spans="1:29">
      <c r="A639" s="5" t="s">
        <v>466</v>
      </c>
      <c r="B639">
        <v>2</v>
      </c>
      <c r="C639">
        <v>3</v>
      </c>
      <c r="D639" t="s">
        <v>38</v>
      </c>
      <c r="E639" t="s">
        <v>39</v>
      </c>
      <c r="F639" t="s">
        <v>71</v>
      </c>
      <c r="G639" t="s">
        <v>38</v>
      </c>
      <c r="I639" t="s">
        <v>221</v>
      </c>
      <c r="J639" t="s">
        <v>68</v>
      </c>
      <c r="K639" t="s">
        <v>61</v>
      </c>
      <c r="L639" t="s">
        <v>44</v>
      </c>
      <c r="W639" t="s">
        <v>52</v>
      </c>
      <c r="X639">
        <v>2</v>
      </c>
      <c r="Y639" t="s">
        <v>46</v>
      </c>
      <c r="Z639">
        <v>2</v>
      </c>
      <c r="AC639">
        <v>3</v>
      </c>
    </row>
    <row r="640" spans="1:29">
      <c r="A640" s="5" t="s">
        <v>466</v>
      </c>
      <c r="B640">
        <v>3</v>
      </c>
      <c r="C640">
        <v>4</v>
      </c>
      <c r="D640" t="s">
        <v>38</v>
      </c>
      <c r="E640" t="s">
        <v>39</v>
      </c>
      <c r="F640" t="s">
        <v>71</v>
      </c>
      <c r="G640" t="s">
        <v>38</v>
      </c>
      <c r="I640" t="s">
        <v>221</v>
      </c>
      <c r="J640" t="s">
        <v>68</v>
      </c>
      <c r="K640" t="s">
        <v>61</v>
      </c>
      <c r="L640" t="s">
        <v>44</v>
      </c>
      <c r="W640" t="s">
        <v>52</v>
      </c>
      <c r="X640">
        <v>2</v>
      </c>
      <c r="Y640" t="s">
        <v>46</v>
      </c>
      <c r="Z640">
        <v>2</v>
      </c>
      <c r="AC640">
        <v>3</v>
      </c>
    </row>
    <row r="641" spans="1:29">
      <c r="A641" s="5" t="s">
        <v>466</v>
      </c>
      <c r="B641">
        <v>4</v>
      </c>
      <c r="C641">
        <v>5</v>
      </c>
      <c r="D641" t="s">
        <v>38</v>
      </c>
      <c r="E641" t="s">
        <v>39</v>
      </c>
      <c r="F641" t="s">
        <v>71</v>
      </c>
      <c r="G641" t="s">
        <v>38</v>
      </c>
      <c r="I641" t="s">
        <v>222</v>
      </c>
      <c r="J641" t="s">
        <v>68</v>
      </c>
      <c r="K641" t="s">
        <v>61</v>
      </c>
      <c r="L641" t="s">
        <v>44</v>
      </c>
      <c r="U641" t="s">
        <v>74</v>
      </c>
      <c r="V641">
        <v>5</v>
      </c>
      <c r="W641" t="s">
        <v>52</v>
      </c>
      <c r="X641">
        <v>2</v>
      </c>
      <c r="Y641" t="s">
        <v>46</v>
      </c>
      <c r="Z641">
        <v>2</v>
      </c>
      <c r="AC641">
        <v>3</v>
      </c>
    </row>
    <row r="642" spans="1:29">
      <c r="A642" s="5" t="s">
        <v>466</v>
      </c>
      <c r="B642">
        <v>5</v>
      </c>
      <c r="C642">
        <v>6</v>
      </c>
      <c r="D642" t="s">
        <v>38</v>
      </c>
      <c r="E642" t="s">
        <v>39</v>
      </c>
      <c r="F642" t="s">
        <v>71</v>
      </c>
      <c r="G642" t="s">
        <v>38</v>
      </c>
      <c r="I642" t="s">
        <v>221</v>
      </c>
      <c r="J642" t="s">
        <v>68</v>
      </c>
      <c r="K642" t="s">
        <v>61</v>
      </c>
      <c r="L642" t="s">
        <v>44</v>
      </c>
      <c r="W642" t="s">
        <v>52</v>
      </c>
      <c r="X642">
        <v>2</v>
      </c>
      <c r="Y642" t="s">
        <v>46</v>
      </c>
      <c r="Z642">
        <v>2</v>
      </c>
      <c r="AC642">
        <v>3</v>
      </c>
    </row>
    <row r="643" spans="1:29">
      <c r="A643" s="5" t="s">
        <v>466</v>
      </c>
      <c r="B643">
        <v>6</v>
      </c>
      <c r="C643">
        <v>7</v>
      </c>
      <c r="D643" t="s">
        <v>38</v>
      </c>
      <c r="E643" t="s">
        <v>39</v>
      </c>
      <c r="F643" t="s">
        <v>71</v>
      </c>
      <c r="G643" t="s">
        <v>38</v>
      </c>
      <c r="I643" t="s">
        <v>221</v>
      </c>
      <c r="J643" t="s">
        <v>68</v>
      </c>
      <c r="K643" t="s">
        <v>61</v>
      </c>
      <c r="L643" t="s">
        <v>44</v>
      </c>
      <c r="W643" t="s">
        <v>52</v>
      </c>
      <c r="X643">
        <v>2</v>
      </c>
      <c r="Y643" t="s">
        <v>46</v>
      </c>
      <c r="Z643">
        <v>2</v>
      </c>
      <c r="AC643">
        <v>3</v>
      </c>
    </row>
    <row r="644" spans="1:29">
      <c r="A644" s="5" t="s">
        <v>466</v>
      </c>
      <c r="B644">
        <v>7</v>
      </c>
      <c r="C644">
        <v>8</v>
      </c>
      <c r="D644" t="s">
        <v>38</v>
      </c>
      <c r="E644" t="s">
        <v>39</v>
      </c>
      <c r="F644" t="s">
        <v>71</v>
      </c>
      <c r="G644" t="s">
        <v>38</v>
      </c>
      <c r="I644" t="s">
        <v>221</v>
      </c>
      <c r="J644" t="s">
        <v>68</v>
      </c>
      <c r="K644" t="s">
        <v>61</v>
      </c>
      <c r="L644" t="s">
        <v>44</v>
      </c>
      <c r="W644" t="s">
        <v>52</v>
      </c>
      <c r="X644">
        <v>2</v>
      </c>
      <c r="Y644" t="s">
        <v>46</v>
      </c>
      <c r="Z644">
        <v>2</v>
      </c>
      <c r="AC644">
        <v>3</v>
      </c>
    </row>
    <row r="645" spans="1:29">
      <c r="A645" s="5" t="s">
        <v>466</v>
      </c>
      <c r="B645">
        <v>8</v>
      </c>
      <c r="C645">
        <v>9</v>
      </c>
      <c r="D645" t="s">
        <v>38</v>
      </c>
      <c r="E645" t="s">
        <v>39</v>
      </c>
      <c r="G645" t="s">
        <v>38</v>
      </c>
      <c r="I645" t="s">
        <v>223</v>
      </c>
      <c r="J645" t="s">
        <v>163</v>
      </c>
      <c r="K645" t="s">
        <v>61</v>
      </c>
      <c r="L645" t="s">
        <v>73</v>
      </c>
      <c r="W645" t="s">
        <v>52</v>
      </c>
      <c r="X645">
        <v>1</v>
      </c>
      <c r="Y645" t="s">
        <v>46</v>
      </c>
      <c r="Z645">
        <v>1</v>
      </c>
      <c r="AC645">
        <v>2</v>
      </c>
    </row>
    <row r="646" spans="1:29">
      <c r="A646" s="5" t="s">
        <v>466</v>
      </c>
      <c r="B646">
        <v>9</v>
      </c>
      <c r="C646">
        <v>10</v>
      </c>
      <c r="D646" t="s">
        <v>38</v>
      </c>
      <c r="E646" t="s">
        <v>39</v>
      </c>
      <c r="G646" t="s">
        <v>38</v>
      </c>
      <c r="I646" t="s">
        <v>224</v>
      </c>
      <c r="J646" t="s">
        <v>163</v>
      </c>
      <c r="K646" t="s">
        <v>61</v>
      </c>
      <c r="L646" t="s">
        <v>73</v>
      </c>
      <c r="W646" t="s">
        <v>52</v>
      </c>
      <c r="X646">
        <v>1</v>
      </c>
      <c r="Y646" t="s">
        <v>46</v>
      </c>
      <c r="Z646">
        <v>1</v>
      </c>
      <c r="AC646">
        <v>2</v>
      </c>
    </row>
    <row r="647" spans="1:29">
      <c r="A647" s="5" t="s">
        <v>466</v>
      </c>
      <c r="B647">
        <v>10</v>
      </c>
      <c r="C647">
        <v>11</v>
      </c>
      <c r="D647" t="s">
        <v>38</v>
      </c>
      <c r="E647" t="s">
        <v>39</v>
      </c>
      <c r="G647" t="s">
        <v>38</v>
      </c>
      <c r="I647" t="s">
        <v>105</v>
      </c>
      <c r="J647" t="s">
        <v>163</v>
      </c>
      <c r="K647" t="s">
        <v>61</v>
      </c>
      <c r="L647" t="s">
        <v>73</v>
      </c>
      <c r="W647" t="s">
        <v>52</v>
      </c>
      <c r="X647">
        <v>1</v>
      </c>
      <c r="Y647" t="s">
        <v>46</v>
      </c>
      <c r="Z647">
        <v>1</v>
      </c>
      <c r="AC647">
        <v>2</v>
      </c>
    </row>
    <row r="648" spans="1:29">
      <c r="A648" s="5" t="s">
        <v>466</v>
      </c>
      <c r="B648">
        <v>11</v>
      </c>
      <c r="C648">
        <v>12</v>
      </c>
      <c r="D648" t="s">
        <v>38</v>
      </c>
      <c r="E648" t="s">
        <v>39</v>
      </c>
      <c r="G648" t="s">
        <v>38</v>
      </c>
      <c r="I648" t="s">
        <v>105</v>
      </c>
      <c r="J648" t="s">
        <v>163</v>
      </c>
      <c r="K648" t="s">
        <v>61</v>
      </c>
      <c r="L648" t="s">
        <v>73</v>
      </c>
      <c r="W648" t="s">
        <v>52</v>
      </c>
      <c r="X648">
        <v>1</v>
      </c>
      <c r="Y648" t="s">
        <v>46</v>
      </c>
      <c r="Z648">
        <v>1</v>
      </c>
      <c r="AC648">
        <v>2</v>
      </c>
    </row>
    <row r="649" spans="1:29">
      <c r="A649" s="5" t="s">
        <v>466</v>
      </c>
      <c r="B649">
        <v>12</v>
      </c>
      <c r="C649">
        <v>13</v>
      </c>
      <c r="D649" t="s">
        <v>38</v>
      </c>
      <c r="E649" t="s">
        <v>39</v>
      </c>
      <c r="G649" t="s">
        <v>38</v>
      </c>
      <c r="I649" t="s">
        <v>105</v>
      </c>
      <c r="J649" t="s">
        <v>163</v>
      </c>
      <c r="K649" t="s">
        <v>61</v>
      </c>
      <c r="L649" t="s">
        <v>73</v>
      </c>
      <c r="W649" t="s">
        <v>52</v>
      </c>
      <c r="X649">
        <v>1</v>
      </c>
      <c r="Y649" t="s">
        <v>46</v>
      </c>
      <c r="Z649">
        <v>1</v>
      </c>
      <c r="AC649">
        <v>2</v>
      </c>
    </row>
    <row r="650" spans="1:29">
      <c r="A650" s="5" t="s">
        <v>466</v>
      </c>
      <c r="B650">
        <v>13</v>
      </c>
      <c r="C650">
        <v>14</v>
      </c>
      <c r="D650" t="s">
        <v>38</v>
      </c>
      <c r="E650" t="s">
        <v>39</v>
      </c>
      <c r="G650" t="s">
        <v>38</v>
      </c>
      <c r="I650" t="s">
        <v>105</v>
      </c>
      <c r="J650" t="s">
        <v>163</v>
      </c>
      <c r="K650" t="s">
        <v>61</v>
      </c>
      <c r="L650" t="s">
        <v>73</v>
      </c>
      <c r="W650" t="s">
        <v>52</v>
      </c>
      <c r="X650">
        <v>1</v>
      </c>
      <c r="Y650" t="s">
        <v>46</v>
      </c>
      <c r="Z650">
        <v>1</v>
      </c>
      <c r="AC650">
        <v>2</v>
      </c>
    </row>
    <row r="651" spans="1:29">
      <c r="A651" s="5" t="s">
        <v>466</v>
      </c>
      <c r="B651">
        <v>14</v>
      </c>
      <c r="C651">
        <v>15</v>
      </c>
      <c r="D651" t="s">
        <v>38</v>
      </c>
      <c r="E651" t="s">
        <v>39</v>
      </c>
      <c r="G651" t="s">
        <v>38</v>
      </c>
      <c r="I651" t="s">
        <v>225</v>
      </c>
      <c r="J651" t="s">
        <v>163</v>
      </c>
      <c r="K651" t="s">
        <v>61</v>
      </c>
      <c r="L651" t="s">
        <v>73</v>
      </c>
      <c r="U651" t="s">
        <v>74</v>
      </c>
      <c r="V651">
        <v>5</v>
      </c>
      <c r="W651" t="s">
        <v>52</v>
      </c>
      <c r="X651">
        <v>1</v>
      </c>
      <c r="Y651" t="s">
        <v>46</v>
      </c>
      <c r="Z651">
        <v>1</v>
      </c>
      <c r="AC651">
        <v>2</v>
      </c>
    </row>
    <row r="652" spans="1:29">
      <c r="A652" s="5" t="s">
        <v>466</v>
      </c>
      <c r="B652">
        <v>15</v>
      </c>
      <c r="C652">
        <v>16</v>
      </c>
      <c r="D652" t="s">
        <v>38</v>
      </c>
      <c r="E652" t="s">
        <v>39</v>
      </c>
      <c r="G652" t="s">
        <v>38</v>
      </c>
      <c r="I652" t="s">
        <v>226</v>
      </c>
      <c r="J652" t="s">
        <v>163</v>
      </c>
      <c r="K652" t="s">
        <v>61</v>
      </c>
      <c r="L652" t="s">
        <v>73</v>
      </c>
      <c r="W652" t="s">
        <v>52</v>
      </c>
      <c r="X652">
        <v>1</v>
      </c>
      <c r="Y652" t="s">
        <v>46</v>
      </c>
      <c r="Z652">
        <v>1</v>
      </c>
      <c r="AC652">
        <v>2</v>
      </c>
    </row>
    <row r="653" spans="1:29">
      <c r="A653" s="5" t="s">
        <v>466</v>
      </c>
      <c r="B653">
        <v>16</v>
      </c>
      <c r="C653">
        <v>17</v>
      </c>
      <c r="D653" t="s">
        <v>38</v>
      </c>
      <c r="E653" t="s">
        <v>39</v>
      </c>
      <c r="G653" t="s">
        <v>38</v>
      </c>
      <c r="I653" t="s">
        <v>226</v>
      </c>
      <c r="J653" t="s">
        <v>163</v>
      </c>
      <c r="K653" t="s">
        <v>61</v>
      </c>
      <c r="L653" t="s">
        <v>73</v>
      </c>
      <c r="W653" t="s">
        <v>52</v>
      </c>
      <c r="X653">
        <v>1</v>
      </c>
      <c r="Y653" t="s">
        <v>46</v>
      </c>
      <c r="Z653">
        <v>1</v>
      </c>
      <c r="AC653">
        <v>2</v>
      </c>
    </row>
    <row r="654" spans="1:29">
      <c r="A654" s="5" t="s">
        <v>466</v>
      </c>
      <c r="B654">
        <v>17</v>
      </c>
      <c r="C654">
        <v>18</v>
      </c>
      <c r="D654" t="s">
        <v>38</v>
      </c>
      <c r="E654" t="s">
        <v>39</v>
      </c>
      <c r="G654" t="s">
        <v>38</v>
      </c>
      <c r="I654" t="s">
        <v>226</v>
      </c>
      <c r="J654" t="s">
        <v>163</v>
      </c>
      <c r="K654" t="s">
        <v>61</v>
      </c>
      <c r="L654" t="s">
        <v>44</v>
      </c>
      <c r="W654" t="s">
        <v>52</v>
      </c>
      <c r="X654">
        <v>1</v>
      </c>
      <c r="Y654" t="s">
        <v>46</v>
      </c>
      <c r="Z654">
        <v>1</v>
      </c>
      <c r="AC654">
        <v>2</v>
      </c>
    </row>
    <row r="655" spans="1:29">
      <c r="A655" s="5" t="s">
        <v>466</v>
      </c>
      <c r="B655">
        <v>18</v>
      </c>
      <c r="C655">
        <v>19</v>
      </c>
      <c r="D655" t="s">
        <v>38</v>
      </c>
      <c r="E655" t="s">
        <v>39</v>
      </c>
      <c r="G655" t="s">
        <v>38</v>
      </c>
      <c r="I655" t="s">
        <v>227</v>
      </c>
      <c r="J655" t="s">
        <v>59</v>
      </c>
      <c r="K655" t="s">
        <v>61</v>
      </c>
      <c r="L655" t="s">
        <v>44</v>
      </c>
      <c r="W655" t="s">
        <v>52</v>
      </c>
      <c r="X655">
        <v>1</v>
      </c>
      <c r="Y655" t="s">
        <v>46</v>
      </c>
      <c r="Z655">
        <v>1</v>
      </c>
      <c r="AC655">
        <v>2</v>
      </c>
    </row>
    <row r="656" spans="1:29">
      <c r="A656" s="5" t="s">
        <v>466</v>
      </c>
      <c r="B656">
        <v>19</v>
      </c>
      <c r="C656">
        <v>20</v>
      </c>
      <c r="D656" t="s">
        <v>38</v>
      </c>
      <c r="E656" t="s">
        <v>39</v>
      </c>
      <c r="G656" t="s">
        <v>38</v>
      </c>
      <c r="I656" t="s">
        <v>227</v>
      </c>
      <c r="J656" t="s">
        <v>59</v>
      </c>
      <c r="K656" t="s">
        <v>61</v>
      </c>
      <c r="L656" t="s">
        <v>44</v>
      </c>
      <c r="W656" t="s">
        <v>52</v>
      </c>
      <c r="X656">
        <v>1</v>
      </c>
      <c r="Y656" t="s">
        <v>46</v>
      </c>
      <c r="Z656">
        <v>1</v>
      </c>
      <c r="AC656">
        <v>2</v>
      </c>
    </row>
    <row r="657" spans="1:29">
      <c r="A657" s="5" t="s">
        <v>466</v>
      </c>
      <c r="B657">
        <v>20</v>
      </c>
      <c r="C657">
        <v>21</v>
      </c>
      <c r="D657" t="s">
        <v>38</v>
      </c>
      <c r="E657" t="s">
        <v>39</v>
      </c>
      <c r="G657" t="s">
        <v>38</v>
      </c>
      <c r="I657" t="s">
        <v>228</v>
      </c>
      <c r="J657" t="s">
        <v>59</v>
      </c>
      <c r="K657" t="s">
        <v>61</v>
      </c>
      <c r="L657" t="s">
        <v>73</v>
      </c>
      <c r="W657" t="s">
        <v>52</v>
      </c>
      <c r="X657">
        <v>1</v>
      </c>
      <c r="Y657" t="s">
        <v>46</v>
      </c>
      <c r="Z657">
        <v>1</v>
      </c>
      <c r="AC657">
        <v>2</v>
      </c>
    </row>
    <row r="658" spans="1:29">
      <c r="A658" s="5" t="s">
        <v>466</v>
      </c>
      <c r="B658">
        <v>21</v>
      </c>
      <c r="C658">
        <v>22</v>
      </c>
      <c r="D658" t="s">
        <v>38</v>
      </c>
      <c r="E658" t="s">
        <v>39</v>
      </c>
      <c r="G658" t="s">
        <v>38</v>
      </c>
      <c r="I658" t="s">
        <v>228</v>
      </c>
      <c r="J658" t="s">
        <v>59</v>
      </c>
      <c r="K658" t="s">
        <v>61</v>
      </c>
      <c r="L658" t="s">
        <v>73</v>
      </c>
      <c r="W658" t="s">
        <v>52</v>
      </c>
      <c r="X658">
        <v>1</v>
      </c>
      <c r="Y658" t="s">
        <v>46</v>
      </c>
      <c r="Z658">
        <v>1</v>
      </c>
      <c r="AC658">
        <v>2</v>
      </c>
    </row>
    <row r="659" spans="1:29">
      <c r="A659" s="5" t="s">
        <v>466</v>
      </c>
      <c r="B659">
        <v>22</v>
      </c>
      <c r="C659">
        <v>23</v>
      </c>
      <c r="D659" t="s">
        <v>38</v>
      </c>
      <c r="E659" t="s">
        <v>39</v>
      </c>
      <c r="G659" t="s">
        <v>38</v>
      </c>
      <c r="I659" t="s">
        <v>228</v>
      </c>
      <c r="J659" t="s">
        <v>59</v>
      </c>
      <c r="K659" t="s">
        <v>61</v>
      </c>
      <c r="L659" t="s">
        <v>73</v>
      </c>
      <c r="W659" t="s">
        <v>52</v>
      </c>
      <c r="X659">
        <v>1</v>
      </c>
      <c r="Y659" t="s">
        <v>46</v>
      </c>
      <c r="Z659">
        <v>1</v>
      </c>
      <c r="AC659">
        <v>2</v>
      </c>
    </row>
    <row r="660" spans="1:29">
      <c r="A660" s="5" t="s">
        <v>466</v>
      </c>
      <c r="B660">
        <v>23</v>
      </c>
      <c r="C660">
        <v>24</v>
      </c>
      <c r="D660" t="s">
        <v>38</v>
      </c>
      <c r="E660" t="s">
        <v>39</v>
      </c>
      <c r="G660" t="s">
        <v>38</v>
      </c>
      <c r="I660" t="s">
        <v>228</v>
      </c>
      <c r="J660" t="s">
        <v>59</v>
      </c>
      <c r="K660" t="s">
        <v>61</v>
      </c>
      <c r="L660" t="s">
        <v>73</v>
      </c>
      <c r="W660" t="s">
        <v>52</v>
      </c>
      <c r="X660">
        <v>1</v>
      </c>
      <c r="Y660" t="s">
        <v>46</v>
      </c>
      <c r="Z660">
        <v>1</v>
      </c>
      <c r="AC660">
        <v>2</v>
      </c>
    </row>
    <row r="661" spans="1:29">
      <c r="A661" s="5" t="s">
        <v>466</v>
      </c>
      <c r="B661">
        <v>24</v>
      </c>
      <c r="C661">
        <v>25</v>
      </c>
      <c r="D661" t="s">
        <v>38</v>
      </c>
      <c r="E661" t="s">
        <v>39</v>
      </c>
      <c r="G661" t="s">
        <v>38</v>
      </c>
      <c r="I661" t="s">
        <v>228</v>
      </c>
      <c r="J661" t="s">
        <v>59</v>
      </c>
      <c r="K661" t="s">
        <v>61</v>
      </c>
      <c r="L661" t="s">
        <v>73</v>
      </c>
      <c r="W661" t="s">
        <v>52</v>
      </c>
      <c r="X661">
        <v>1</v>
      </c>
      <c r="Y661" t="s">
        <v>46</v>
      </c>
      <c r="Z661">
        <v>1</v>
      </c>
      <c r="AC661">
        <v>2</v>
      </c>
    </row>
    <row r="662" spans="1:29">
      <c r="A662" s="5" t="s">
        <v>466</v>
      </c>
      <c r="B662">
        <v>25</v>
      </c>
      <c r="C662">
        <v>26</v>
      </c>
      <c r="D662" t="s">
        <v>38</v>
      </c>
      <c r="E662" t="s">
        <v>39</v>
      </c>
      <c r="G662" t="s">
        <v>38</v>
      </c>
      <c r="I662" t="s">
        <v>228</v>
      </c>
      <c r="J662" t="s">
        <v>68</v>
      </c>
      <c r="K662" t="s">
        <v>61</v>
      </c>
      <c r="L662" t="s">
        <v>73</v>
      </c>
      <c r="W662" t="s">
        <v>52</v>
      </c>
      <c r="X662">
        <v>1</v>
      </c>
      <c r="Y662" t="s">
        <v>46</v>
      </c>
      <c r="Z662">
        <v>1</v>
      </c>
      <c r="AC662">
        <v>3</v>
      </c>
    </row>
    <row r="663" spans="1:29">
      <c r="A663" s="5" t="s">
        <v>466</v>
      </c>
      <c r="B663">
        <v>26</v>
      </c>
      <c r="C663">
        <v>27</v>
      </c>
      <c r="D663" t="s">
        <v>38</v>
      </c>
      <c r="E663" t="s">
        <v>39</v>
      </c>
      <c r="G663" t="s">
        <v>38</v>
      </c>
      <c r="I663" t="s">
        <v>228</v>
      </c>
      <c r="J663" t="s">
        <v>68</v>
      </c>
      <c r="K663" t="s">
        <v>61</v>
      </c>
      <c r="L663" t="s">
        <v>73</v>
      </c>
      <c r="W663" t="s">
        <v>52</v>
      </c>
      <c r="X663">
        <v>1</v>
      </c>
      <c r="Y663" t="s">
        <v>46</v>
      </c>
      <c r="Z663">
        <v>1</v>
      </c>
      <c r="AC663">
        <v>3</v>
      </c>
    </row>
    <row r="664" spans="1:29">
      <c r="A664" s="5" t="s">
        <v>466</v>
      </c>
      <c r="B664">
        <v>27</v>
      </c>
      <c r="C664">
        <v>28</v>
      </c>
      <c r="D664" t="s">
        <v>38</v>
      </c>
      <c r="E664" t="s">
        <v>39</v>
      </c>
      <c r="G664" t="s">
        <v>38</v>
      </c>
      <c r="I664" t="s">
        <v>228</v>
      </c>
      <c r="J664" t="s">
        <v>68</v>
      </c>
      <c r="K664" t="s">
        <v>61</v>
      </c>
      <c r="L664" t="s">
        <v>73</v>
      </c>
      <c r="W664" t="s">
        <v>52</v>
      </c>
      <c r="X664">
        <v>1</v>
      </c>
      <c r="Y664" t="s">
        <v>46</v>
      </c>
      <c r="Z664">
        <v>1</v>
      </c>
      <c r="AC664">
        <v>3</v>
      </c>
    </row>
    <row r="665" spans="1:29">
      <c r="A665" s="5" t="s">
        <v>466</v>
      </c>
      <c r="B665">
        <v>28</v>
      </c>
      <c r="C665">
        <v>29</v>
      </c>
      <c r="D665" t="s">
        <v>38</v>
      </c>
      <c r="E665" t="s">
        <v>39</v>
      </c>
      <c r="G665" t="s">
        <v>38</v>
      </c>
      <c r="I665" t="s">
        <v>228</v>
      </c>
      <c r="J665" t="s">
        <v>68</v>
      </c>
      <c r="K665" t="s">
        <v>61</v>
      </c>
      <c r="L665" t="s">
        <v>73</v>
      </c>
      <c r="W665" t="s">
        <v>52</v>
      </c>
      <c r="X665">
        <v>1</v>
      </c>
      <c r="Y665" t="s">
        <v>46</v>
      </c>
      <c r="Z665">
        <v>1</v>
      </c>
      <c r="AC665">
        <v>3</v>
      </c>
    </row>
    <row r="666" spans="1:29">
      <c r="A666" s="5" t="s">
        <v>466</v>
      </c>
      <c r="B666">
        <v>29</v>
      </c>
      <c r="C666">
        <v>30</v>
      </c>
      <c r="D666" t="s">
        <v>38</v>
      </c>
      <c r="E666" t="s">
        <v>39</v>
      </c>
      <c r="G666" t="s">
        <v>38</v>
      </c>
      <c r="I666" t="s">
        <v>229</v>
      </c>
      <c r="J666" t="s">
        <v>163</v>
      </c>
      <c r="K666" t="s">
        <v>61</v>
      </c>
      <c r="L666" t="s">
        <v>73</v>
      </c>
      <c r="W666" t="s">
        <v>52</v>
      </c>
      <c r="X666">
        <v>1</v>
      </c>
      <c r="Y666" t="s">
        <v>46</v>
      </c>
      <c r="Z666">
        <v>1</v>
      </c>
      <c r="AA666" t="s">
        <v>51</v>
      </c>
      <c r="AB666">
        <v>1</v>
      </c>
      <c r="AC666">
        <v>2</v>
      </c>
    </row>
    <row r="667" spans="1:29">
      <c r="A667" s="5" t="s">
        <v>466</v>
      </c>
      <c r="B667">
        <v>30</v>
      </c>
      <c r="C667">
        <v>31</v>
      </c>
      <c r="D667" t="s">
        <v>38</v>
      </c>
      <c r="E667" t="s">
        <v>39</v>
      </c>
      <c r="G667" t="s">
        <v>38</v>
      </c>
      <c r="I667" t="s">
        <v>229</v>
      </c>
      <c r="J667" t="s">
        <v>163</v>
      </c>
      <c r="K667" t="s">
        <v>61</v>
      </c>
      <c r="L667" t="s">
        <v>73</v>
      </c>
      <c r="W667" t="s">
        <v>52</v>
      </c>
      <c r="X667">
        <v>1</v>
      </c>
      <c r="Y667" t="s">
        <v>46</v>
      </c>
      <c r="Z667">
        <v>1</v>
      </c>
      <c r="AA667" t="s">
        <v>51</v>
      </c>
      <c r="AB667">
        <v>1</v>
      </c>
      <c r="AC667">
        <v>2</v>
      </c>
    </row>
    <row r="668" spans="1:29">
      <c r="A668" s="5" t="s">
        <v>466</v>
      </c>
      <c r="B668">
        <v>31</v>
      </c>
      <c r="C668">
        <v>32</v>
      </c>
      <c r="D668" t="s">
        <v>38</v>
      </c>
      <c r="E668" t="s">
        <v>39</v>
      </c>
      <c r="G668" t="s">
        <v>38</v>
      </c>
      <c r="I668" t="s">
        <v>229</v>
      </c>
      <c r="J668" t="s">
        <v>163</v>
      </c>
      <c r="K668" t="s">
        <v>61</v>
      </c>
      <c r="L668" t="s">
        <v>73</v>
      </c>
      <c r="W668" t="s">
        <v>52</v>
      </c>
      <c r="X668">
        <v>1</v>
      </c>
      <c r="Y668" t="s">
        <v>46</v>
      </c>
      <c r="Z668">
        <v>1</v>
      </c>
      <c r="AA668" t="s">
        <v>51</v>
      </c>
      <c r="AB668">
        <v>1</v>
      </c>
      <c r="AC668">
        <v>2</v>
      </c>
    </row>
    <row r="669" spans="1:29">
      <c r="A669" s="5" t="s">
        <v>466</v>
      </c>
      <c r="B669">
        <v>32</v>
      </c>
      <c r="C669">
        <v>33</v>
      </c>
      <c r="D669" t="s">
        <v>38</v>
      </c>
      <c r="E669" t="s">
        <v>39</v>
      </c>
      <c r="G669" t="s">
        <v>38</v>
      </c>
      <c r="I669" t="s">
        <v>229</v>
      </c>
      <c r="J669" t="s">
        <v>68</v>
      </c>
      <c r="K669" t="s">
        <v>61</v>
      </c>
      <c r="L669" t="s">
        <v>73</v>
      </c>
      <c r="W669" t="s">
        <v>52</v>
      </c>
      <c r="X669">
        <v>1</v>
      </c>
      <c r="Y669" t="s">
        <v>46</v>
      </c>
      <c r="Z669">
        <v>1</v>
      </c>
      <c r="AA669" t="s">
        <v>51</v>
      </c>
      <c r="AB669">
        <v>1</v>
      </c>
      <c r="AC669">
        <v>3</v>
      </c>
    </row>
    <row r="670" spans="1:29">
      <c r="A670" s="5" t="s">
        <v>466</v>
      </c>
      <c r="B670">
        <v>33</v>
      </c>
      <c r="C670">
        <v>34</v>
      </c>
      <c r="D670" t="s">
        <v>38</v>
      </c>
      <c r="E670" t="s">
        <v>39</v>
      </c>
      <c r="G670" t="s">
        <v>38</v>
      </c>
      <c r="I670" t="s">
        <v>229</v>
      </c>
      <c r="J670" t="s">
        <v>68</v>
      </c>
      <c r="K670" t="s">
        <v>61</v>
      </c>
      <c r="L670" t="s">
        <v>73</v>
      </c>
      <c r="W670" t="s">
        <v>52</v>
      </c>
      <c r="X670">
        <v>1</v>
      </c>
      <c r="Y670" t="s">
        <v>46</v>
      </c>
      <c r="Z670">
        <v>1</v>
      </c>
      <c r="AA670" t="s">
        <v>51</v>
      </c>
      <c r="AB670">
        <v>1</v>
      </c>
      <c r="AC670">
        <v>3</v>
      </c>
    </row>
    <row r="671" spans="1:29">
      <c r="A671" s="5" t="s">
        <v>466</v>
      </c>
      <c r="B671">
        <v>34</v>
      </c>
      <c r="C671">
        <v>35</v>
      </c>
      <c r="D671" t="s">
        <v>38</v>
      </c>
      <c r="E671" t="s">
        <v>39</v>
      </c>
      <c r="G671" t="s">
        <v>38</v>
      </c>
      <c r="I671" t="s">
        <v>230</v>
      </c>
      <c r="J671" t="s">
        <v>68</v>
      </c>
      <c r="K671" t="s">
        <v>61</v>
      </c>
      <c r="L671" t="s">
        <v>73</v>
      </c>
      <c r="W671" t="s">
        <v>52</v>
      </c>
      <c r="X671">
        <v>1</v>
      </c>
      <c r="Y671" t="s">
        <v>46</v>
      </c>
      <c r="Z671">
        <v>1</v>
      </c>
      <c r="AA671" t="s">
        <v>51</v>
      </c>
      <c r="AB671">
        <v>1</v>
      </c>
      <c r="AC671">
        <v>3</v>
      </c>
    </row>
    <row r="672" spans="1:29">
      <c r="A672" s="5" t="s">
        <v>466</v>
      </c>
      <c r="B672">
        <v>35</v>
      </c>
      <c r="C672">
        <v>36</v>
      </c>
      <c r="D672" t="s">
        <v>38</v>
      </c>
      <c r="E672" t="s">
        <v>39</v>
      </c>
      <c r="G672" t="s">
        <v>38</v>
      </c>
      <c r="I672" t="s">
        <v>230</v>
      </c>
      <c r="J672" t="s">
        <v>68</v>
      </c>
      <c r="K672" t="s">
        <v>61</v>
      </c>
      <c r="L672" t="s">
        <v>44</v>
      </c>
      <c r="W672" t="s">
        <v>52</v>
      </c>
      <c r="X672">
        <v>1</v>
      </c>
      <c r="Y672" t="s">
        <v>46</v>
      </c>
      <c r="Z672">
        <v>1</v>
      </c>
      <c r="AC672">
        <v>3</v>
      </c>
    </row>
    <row r="673" spans="1:29">
      <c r="A673" s="5" t="s">
        <v>466</v>
      </c>
      <c r="B673">
        <v>36</v>
      </c>
      <c r="C673">
        <v>37</v>
      </c>
      <c r="D673" t="s">
        <v>38</v>
      </c>
      <c r="E673" t="s">
        <v>39</v>
      </c>
      <c r="G673" t="s">
        <v>38</v>
      </c>
      <c r="I673" t="s">
        <v>231</v>
      </c>
      <c r="J673" t="s">
        <v>68</v>
      </c>
      <c r="K673" t="s">
        <v>61</v>
      </c>
      <c r="L673" t="s">
        <v>44</v>
      </c>
      <c r="W673" t="s">
        <v>52</v>
      </c>
      <c r="X673">
        <v>1</v>
      </c>
      <c r="Y673" t="s">
        <v>46</v>
      </c>
      <c r="Z673">
        <v>1</v>
      </c>
      <c r="AC673">
        <v>3</v>
      </c>
    </row>
    <row r="674" spans="1:29">
      <c r="A674" s="5" t="s">
        <v>466</v>
      </c>
      <c r="B674">
        <v>37</v>
      </c>
      <c r="C674">
        <v>38</v>
      </c>
      <c r="D674" t="s">
        <v>38</v>
      </c>
      <c r="E674" t="s">
        <v>39</v>
      </c>
      <c r="G674" t="s">
        <v>38</v>
      </c>
      <c r="I674" t="s">
        <v>231</v>
      </c>
      <c r="J674" t="s">
        <v>68</v>
      </c>
      <c r="K674" t="s">
        <v>61</v>
      </c>
      <c r="L674" t="s">
        <v>44</v>
      </c>
      <c r="W674" t="s">
        <v>52</v>
      </c>
      <c r="X674">
        <v>1</v>
      </c>
      <c r="Y674" t="s">
        <v>46</v>
      </c>
      <c r="Z674">
        <v>1</v>
      </c>
      <c r="AC674">
        <v>3</v>
      </c>
    </row>
    <row r="675" spans="1:29">
      <c r="A675" s="5" t="s">
        <v>466</v>
      </c>
      <c r="B675">
        <v>38</v>
      </c>
      <c r="C675">
        <v>39</v>
      </c>
      <c r="D675" t="s">
        <v>38</v>
      </c>
      <c r="E675" t="s">
        <v>49</v>
      </c>
      <c r="F675" t="s">
        <v>39</v>
      </c>
      <c r="G675" t="s">
        <v>38</v>
      </c>
      <c r="I675" t="s">
        <v>232</v>
      </c>
      <c r="J675" t="s">
        <v>68</v>
      </c>
      <c r="K675" t="s">
        <v>61</v>
      </c>
      <c r="L675" t="s">
        <v>44</v>
      </c>
      <c r="W675" t="s">
        <v>52</v>
      </c>
      <c r="X675">
        <v>1</v>
      </c>
      <c r="Y675" t="s">
        <v>46</v>
      </c>
      <c r="Z675">
        <v>1</v>
      </c>
      <c r="AA675" t="s">
        <v>65</v>
      </c>
      <c r="AB675">
        <v>1</v>
      </c>
      <c r="AC675">
        <v>3</v>
      </c>
    </row>
    <row r="676" spans="1:29">
      <c r="A676" s="5" t="s">
        <v>466</v>
      </c>
      <c r="B676">
        <v>39</v>
      </c>
      <c r="C676">
        <v>40</v>
      </c>
      <c r="D676" t="s">
        <v>38</v>
      </c>
      <c r="E676" t="s">
        <v>49</v>
      </c>
      <c r="F676" t="s">
        <v>39</v>
      </c>
      <c r="G676" t="s">
        <v>38</v>
      </c>
      <c r="I676" t="s">
        <v>232</v>
      </c>
      <c r="J676" t="s">
        <v>68</v>
      </c>
      <c r="K676" t="s">
        <v>61</v>
      </c>
      <c r="L676" t="s">
        <v>44</v>
      </c>
      <c r="W676" t="s">
        <v>52</v>
      </c>
      <c r="X676">
        <v>1</v>
      </c>
      <c r="Y676" t="s">
        <v>46</v>
      </c>
      <c r="Z676">
        <v>1</v>
      </c>
      <c r="AA676" t="s">
        <v>65</v>
      </c>
      <c r="AB676">
        <v>1</v>
      </c>
      <c r="AC676">
        <v>3</v>
      </c>
    </row>
    <row r="677" spans="1:29">
      <c r="A677" s="5" t="s">
        <v>466</v>
      </c>
      <c r="B677">
        <v>40</v>
      </c>
      <c r="C677">
        <v>41</v>
      </c>
      <c r="D677" t="s">
        <v>37</v>
      </c>
      <c r="E677" t="s">
        <v>49</v>
      </c>
      <c r="F677" t="s">
        <v>39</v>
      </c>
      <c r="G677" t="s">
        <v>38</v>
      </c>
      <c r="I677" t="s">
        <v>128</v>
      </c>
      <c r="J677" t="s">
        <v>68</v>
      </c>
      <c r="K677" t="s">
        <v>61</v>
      </c>
      <c r="L677" t="s">
        <v>44</v>
      </c>
      <c r="W677" t="s">
        <v>52</v>
      </c>
      <c r="X677">
        <v>1</v>
      </c>
      <c r="Y677" t="s">
        <v>65</v>
      </c>
      <c r="Z677">
        <v>1</v>
      </c>
      <c r="AA677" t="s">
        <v>51</v>
      </c>
      <c r="AB677">
        <v>1</v>
      </c>
      <c r="AC677">
        <v>3</v>
      </c>
    </row>
    <row r="678" spans="1:29">
      <c r="A678" s="5" t="s">
        <v>466</v>
      </c>
      <c r="B678">
        <v>41</v>
      </c>
      <c r="C678">
        <v>42</v>
      </c>
      <c r="D678" t="s">
        <v>37</v>
      </c>
      <c r="E678" t="s">
        <v>49</v>
      </c>
      <c r="F678" t="s">
        <v>39</v>
      </c>
      <c r="G678" t="s">
        <v>38</v>
      </c>
      <c r="I678" t="s">
        <v>129</v>
      </c>
      <c r="J678" t="s">
        <v>68</v>
      </c>
      <c r="K678" t="s">
        <v>61</v>
      </c>
      <c r="L678" t="s">
        <v>44</v>
      </c>
      <c r="W678" t="s">
        <v>52</v>
      </c>
      <c r="X678">
        <v>1</v>
      </c>
      <c r="Y678" t="s">
        <v>65</v>
      </c>
      <c r="Z678">
        <v>1</v>
      </c>
      <c r="AA678" t="s">
        <v>51</v>
      </c>
      <c r="AB678">
        <v>1</v>
      </c>
      <c r="AC678">
        <v>3</v>
      </c>
    </row>
    <row r="679" spans="1:29">
      <c r="A679" s="5" t="s">
        <v>466</v>
      </c>
      <c r="B679">
        <v>42</v>
      </c>
      <c r="C679">
        <v>43</v>
      </c>
      <c r="D679" t="s">
        <v>37</v>
      </c>
      <c r="E679" t="s">
        <v>49</v>
      </c>
      <c r="F679" t="s">
        <v>39</v>
      </c>
      <c r="G679" t="s">
        <v>38</v>
      </c>
      <c r="I679" t="s">
        <v>129</v>
      </c>
      <c r="J679" t="s">
        <v>68</v>
      </c>
      <c r="K679" t="s">
        <v>61</v>
      </c>
      <c r="L679" t="s">
        <v>44</v>
      </c>
      <c r="W679" t="s">
        <v>52</v>
      </c>
      <c r="X679">
        <v>1</v>
      </c>
      <c r="Y679" t="s">
        <v>65</v>
      </c>
      <c r="Z679">
        <v>1</v>
      </c>
      <c r="AA679" t="s">
        <v>51</v>
      </c>
      <c r="AB679">
        <v>1</v>
      </c>
      <c r="AC679">
        <v>3</v>
      </c>
    </row>
    <row r="680" spans="1:29">
      <c r="A680" s="5" t="s">
        <v>466</v>
      </c>
      <c r="B680">
        <v>43</v>
      </c>
      <c r="C680">
        <v>44</v>
      </c>
      <c r="D680" t="s">
        <v>37</v>
      </c>
      <c r="E680" t="s">
        <v>49</v>
      </c>
      <c r="F680" t="s">
        <v>39</v>
      </c>
      <c r="G680" t="s">
        <v>38</v>
      </c>
      <c r="I680" t="s">
        <v>129</v>
      </c>
      <c r="J680" t="s">
        <v>68</v>
      </c>
      <c r="K680" t="s">
        <v>61</v>
      </c>
      <c r="L680" t="s">
        <v>44</v>
      </c>
      <c r="W680" t="s">
        <v>52</v>
      </c>
      <c r="X680">
        <v>1</v>
      </c>
      <c r="Y680" t="s">
        <v>65</v>
      </c>
      <c r="Z680">
        <v>1</v>
      </c>
      <c r="AA680" t="s">
        <v>51</v>
      </c>
      <c r="AB680">
        <v>1</v>
      </c>
      <c r="AC680">
        <v>3</v>
      </c>
    </row>
    <row r="681" spans="1:29">
      <c r="A681" s="5" t="s">
        <v>466</v>
      </c>
      <c r="B681">
        <v>44</v>
      </c>
      <c r="C681">
        <v>45</v>
      </c>
      <c r="D681" t="s">
        <v>37</v>
      </c>
      <c r="E681" t="s">
        <v>49</v>
      </c>
      <c r="F681" t="s">
        <v>39</v>
      </c>
      <c r="G681" t="s">
        <v>38</v>
      </c>
      <c r="I681" t="s">
        <v>129</v>
      </c>
      <c r="J681" t="s">
        <v>68</v>
      </c>
      <c r="K681" t="s">
        <v>61</v>
      </c>
      <c r="L681" t="s">
        <v>44</v>
      </c>
      <c r="W681" t="s">
        <v>52</v>
      </c>
      <c r="X681">
        <v>1</v>
      </c>
      <c r="Y681" t="s">
        <v>65</v>
      </c>
      <c r="Z681">
        <v>1</v>
      </c>
      <c r="AA681" t="s">
        <v>51</v>
      </c>
      <c r="AB681">
        <v>1</v>
      </c>
      <c r="AC681">
        <v>3</v>
      </c>
    </row>
    <row r="682" spans="1:29">
      <c r="A682" s="5" t="s">
        <v>466</v>
      </c>
      <c r="B682">
        <v>45</v>
      </c>
      <c r="C682">
        <v>46</v>
      </c>
      <c r="D682" t="s">
        <v>37</v>
      </c>
      <c r="E682" t="s">
        <v>49</v>
      </c>
      <c r="F682" t="s">
        <v>39</v>
      </c>
      <c r="G682" t="s">
        <v>38</v>
      </c>
      <c r="I682" t="s">
        <v>129</v>
      </c>
      <c r="J682" t="s">
        <v>68</v>
      </c>
      <c r="K682" t="s">
        <v>61</v>
      </c>
      <c r="L682" t="s">
        <v>44</v>
      </c>
      <c r="W682" t="s">
        <v>52</v>
      </c>
      <c r="X682">
        <v>1</v>
      </c>
      <c r="Y682" t="s">
        <v>65</v>
      </c>
      <c r="Z682">
        <v>1</v>
      </c>
      <c r="AA682" t="s">
        <v>51</v>
      </c>
      <c r="AB682">
        <v>1</v>
      </c>
      <c r="AC682">
        <v>3</v>
      </c>
    </row>
    <row r="683" spans="1:29">
      <c r="A683" s="5" t="s">
        <v>466</v>
      </c>
      <c r="B683">
        <v>46</v>
      </c>
      <c r="C683">
        <v>47</v>
      </c>
      <c r="D683" t="s">
        <v>37</v>
      </c>
      <c r="E683" t="s">
        <v>49</v>
      </c>
      <c r="F683" t="s">
        <v>39</v>
      </c>
      <c r="G683" t="s">
        <v>38</v>
      </c>
      <c r="I683" t="s">
        <v>130</v>
      </c>
      <c r="J683" t="s">
        <v>68</v>
      </c>
      <c r="K683" t="s">
        <v>61</v>
      </c>
      <c r="L683" t="s">
        <v>44</v>
      </c>
      <c r="W683" t="s">
        <v>52</v>
      </c>
      <c r="X683">
        <v>1</v>
      </c>
      <c r="Y683" t="s">
        <v>65</v>
      </c>
      <c r="Z683">
        <v>1</v>
      </c>
      <c r="AA683" t="s">
        <v>51</v>
      </c>
      <c r="AB683">
        <v>1</v>
      </c>
      <c r="AC683">
        <v>3</v>
      </c>
    </row>
    <row r="684" spans="1:29">
      <c r="A684" s="5" t="s">
        <v>466</v>
      </c>
      <c r="B684">
        <v>47</v>
      </c>
      <c r="C684">
        <v>48</v>
      </c>
      <c r="D684" t="s">
        <v>37</v>
      </c>
      <c r="E684" t="s">
        <v>49</v>
      </c>
      <c r="F684" t="s">
        <v>39</v>
      </c>
      <c r="G684" t="s">
        <v>38</v>
      </c>
      <c r="I684" t="s">
        <v>130</v>
      </c>
      <c r="J684" t="s">
        <v>68</v>
      </c>
      <c r="K684" t="s">
        <v>61</v>
      </c>
      <c r="L684" t="s">
        <v>44</v>
      </c>
      <c r="W684" t="s">
        <v>52</v>
      </c>
      <c r="X684">
        <v>1</v>
      </c>
      <c r="Y684" t="s">
        <v>65</v>
      </c>
      <c r="Z684">
        <v>1</v>
      </c>
      <c r="AA684" t="s">
        <v>51</v>
      </c>
      <c r="AB684">
        <v>1</v>
      </c>
      <c r="AC684">
        <v>3</v>
      </c>
    </row>
    <row r="685" spans="1:29">
      <c r="A685" s="5" t="s">
        <v>466</v>
      </c>
      <c r="B685">
        <v>48</v>
      </c>
      <c r="C685">
        <v>49</v>
      </c>
      <c r="D685" t="s">
        <v>37</v>
      </c>
      <c r="E685" t="s">
        <v>49</v>
      </c>
      <c r="F685" t="s">
        <v>39</v>
      </c>
      <c r="G685" t="s">
        <v>38</v>
      </c>
      <c r="I685" t="s">
        <v>130</v>
      </c>
      <c r="J685" t="s">
        <v>68</v>
      </c>
      <c r="K685" t="s">
        <v>61</v>
      </c>
      <c r="L685" t="s">
        <v>44</v>
      </c>
      <c r="W685" t="s">
        <v>52</v>
      </c>
      <c r="X685">
        <v>1</v>
      </c>
      <c r="Y685" t="s">
        <v>65</v>
      </c>
      <c r="Z685">
        <v>1</v>
      </c>
      <c r="AA685" t="s">
        <v>51</v>
      </c>
      <c r="AB685">
        <v>1</v>
      </c>
      <c r="AC685">
        <v>3</v>
      </c>
    </row>
    <row r="686" spans="1:29">
      <c r="A686" s="5" t="s">
        <v>466</v>
      </c>
      <c r="B686">
        <v>49</v>
      </c>
      <c r="C686">
        <v>50</v>
      </c>
      <c r="D686" t="s">
        <v>37</v>
      </c>
      <c r="E686" t="s">
        <v>49</v>
      </c>
      <c r="F686" t="s">
        <v>39</v>
      </c>
      <c r="G686" t="s">
        <v>38</v>
      </c>
      <c r="I686" t="s">
        <v>130</v>
      </c>
      <c r="J686" t="s">
        <v>68</v>
      </c>
      <c r="K686" t="s">
        <v>61</v>
      </c>
      <c r="L686" t="s">
        <v>44</v>
      </c>
      <c r="W686" t="s">
        <v>52</v>
      </c>
      <c r="X686">
        <v>1</v>
      </c>
      <c r="Y686" t="s">
        <v>65</v>
      </c>
      <c r="Z686">
        <v>1</v>
      </c>
      <c r="AA686" t="s">
        <v>51</v>
      </c>
      <c r="AB686">
        <v>1</v>
      </c>
      <c r="AC686">
        <v>3</v>
      </c>
    </row>
    <row r="687" spans="1:29">
      <c r="A687" s="5" t="s">
        <v>466</v>
      </c>
      <c r="B687">
        <v>50</v>
      </c>
      <c r="C687">
        <v>51</v>
      </c>
      <c r="D687" t="s">
        <v>37</v>
      </c>
      <c r="E687" t="s">
        <v>49</v>
      </c>
      <c r="F687" t="s">
        <v>50</v>
      </c>
      <c r="G687" t="s">
        <v>53</v>
      </c>
      <c r="I687" t="s">
        <v>130</v>
      </c>
      <c r="J687" t="s">
        <v>68</v>
      </c>
      <c r="K687" t="s">
        <v>61</v>
      </c>
      <c r="L687" t="s">
        <v>44</v>
      </c>
      <c r="W687" t="s">
        <v>65</v>
      </c>
      <c r="X687">
        <v>2</v>
      </c>
      <c r="Y687" t="s">
        <v>51</v>
      </c>
      <c r="Z687">
        <v>2</v>
      </c>
      <c r="AC687">
        <v>3</v>
      </c>
    </row>
    <row r="688" spans="1:29">
      <c r="A688" s="5" t="s">
        <v>466</v>
      </c>
      <c r="B688">
        <v>51</v>
      </c>
      <c r="C688">
        <v>52</v>
      </c>
      <c r="D688" t="s">
        <v>37</v>
      </c>
      <c r="E688" t="s">
        <v>49</v>
      </c>
      <c r="F688" t="s">
        <v>50</v>
      </c>
      <c r="G688" t="s">
        <v>53</v>
      </c>
      <c r="I688" t="s">
        <v>131</v>
      </c>
      <c r="J688" t="s">
        <v>68</v>
      </c>
      <c r="K688" t="s">
        <v>61</v>
      </c>
      <c r="L688" t="s">
        <v>44</v>
      </c>
      <c r="W688" t="s">
        <v>65</v>
      </c>
      <c r="X688">
        <v>2</v>
      </c>
      <c r="Y688" t="s">
        <v>51</v>
      </c>
      <c r="Z688">
        <v>2</v>
      </c>
      <c r="AC688">
        <v>3</v>
      </c>
    </row>
    <row r="689" spans="1:29">
      <c r="A689" s="5" t="s">
        <v>466</v>
      </c>
      <c r="B689">
        <v>52</v>
      </c>
      <c r="C689">
        <v>53</v>
      </c>
      <c r="D689" t="s">
        <v>37</v>
      </c>
      <c r="E689" t="s">
        <v>49</v>
      </c>
      <c r="F689" t="s">
        <v>50</v>
      </c>
      <c r="G689" t="s">
        <v>53</v>
      </c>
      <c r="I689" t="s">
        <v>131</v>
      </c>
      <c r="J689" t="s">
        <v>68</v>
      </c>
      <c r="K689" t="s">
        <v>61</v>
      </c>
      <c r="L689" t="s">
        <v>44</v>
      </c>
      <c r="W689" t="s">
        <v>65</v>
      </c>
      <c r="X689">
        <v>2</v>
      </c>
      <c r="Y689" t="s">
        <v>51</v>
      </c>
      <c r="Z689">
        <v>2</v>
      </c>
      <c r="AC689">
        <v>3</v>
      </c>
    </row>
    <row r="690" spans="1:29">
      <c r="A690" s="5" t="s">
        <v>466</v>
      </c>
      <c r="B690">
        <v>53</v>
      </c>
      <c r="C690">
        <v>54</v>
      </c>
      <c r="D690" t="s">
        <v>37</v>
      </c>
      <c r="E690" t="s">
        <v>49</v>
      </c>
      <c r="F690" t="s">
        <v>50</v>
      </c>
      <c r="G690" t="s">
        <v>53</v>
      </c>
      <c r="I690" t="s">
        <v>131</v>
      </c>
      <c r="J690" t="s">
        <v>68</v>
      </c>
      <c r="K690" t="s">
        <v>61</v>
      </c>
      <c r="L690" t="s">
        <v>44</v>
      </c>
      <c r="W690" t="s">
        <v>65</v>
      </c>
      <c r="X690">
        <v>2</v>
      </c>
      <c r="Y690" t="s">
        <v>51</v>
      </c>
      <c r="Z690">
        <v>2</v>
      </c>
      <c r="AC690">
        <v>3</v>
      </c>
    </row>
    <row r="691" spans="1:29">
      <c r="A691" s="5" t="s">
        <v>466</v>
      </c>
      <c r="B691">
        <v>54</v>
      </c>
      <c r="C691">
        <v>55</v>
      </c>
      <c r="D691" t="s">
        <v>37</v>
      </c>
      <c r="E691" t="s">
        <v>49</v>
      </c>
      <c r="F691" t="s">
        <v>50</v>
      </c>
      <c r="G691" t="s">
        <v>53</v>
      </c>
      <c r="I691" t="s">
        <v>131</v>
      </c>
      <c r="J691" t="s">
        <v>68</v>
      </c>
      <c r="K691" t="s">
        <v>61</v>
      </c>
      <c r="L691" t="s">
        <v>44</v>
      </c>
      <c r="W691" t="s">
        <v>65</v>
      </c>
      <c r="X691">
        <v>2</v>
      </c>
      <c r="Y691" t="s">
        <v>51</v>
      </c>
      <c r="Z691">
        <v>2</v>
      </c>
      <c r="AC691">
        <v>3</v>
      </c>
    </row>
    <row r="692" spans="1:29">
      <c r="A692" s="5" t="s">
        <v>466</v>
      </c>
      <c r="B692">
        <v>55</v>
      </c>
      <c r="C692">
        <v>56</v>
      </c>
      <c r="D692" t="s">
        <v>37</v>
      </c>
      <c r="E692" t="s">
        <v>50</v>
      </c>
      <c r="F692" t="s">
        <v>49</v>
      </c>
      <c r="G692" t="s">
        <v>53</v>
      </c>
      <c r="I692" t="s">
        <v>131</v>
      </c>
      <c r="J692" t="s">
        <v>68</v>
      </c>
      <c r="K692" t="s">
        <v>61</v>
      </c>
      <c r="L692" t="s">
        <v>44</v>
      </c>
      <c r="W692" t="s">
        <v>65</v>
      </c>
      <c r="X692">
        <v>2</v>
      </c>
      <c r="Y692" t="s">
        <v>51</v>
      </c>
      <c r="Z692">
        <v>2</v>
      </c>
      <c r="AC692">
        <v>3</v>
      </c>
    </row>
    <row r="693" spans="1:29">
      <c r="A693" s="5" t="s">
        <v>466</v>
      </c>
      <c r="B693">
        <v>56</v>
      </c>
      <c r="C693">
        <v>57</v>
      </c>
      <c r="D693" t="s">
        <v>37</v>
      </c>
      <c r="E693" t="s">
        <v>50</v>
      </c>
      <c r="F693" t="s">
        <v>49</v>
      </c>
      <c r="G693" t="s">
        <v>53</v>
      </c>
      <c r="I693" t="s">
        <v>131</v>
      </c>
      <c r="J693" t="s">
        <v>68</v>
      </c>
      <c r="K693" t="s">
        <v>61</v>
      </c>
      <c r="L693" t="s">
        <v>44</v>
      </c>
      <c r="W693" t="s">
        <v>65</v>
      </c>
      <c r="X693">
        <v>2</v>
      </c>
      <c r="Y693" t="s">
        <v>51</v>
      </c>
      <c r="Z693">
        <v>2</v>
      </c>
      <c r="AC693">
        <v>3</v>
      </c>
    </row>
    <row r="694" spans="1:29">
      <c r="A694" s="5" t="s">
        <v>466</v>
      </c>
      <c r="B694">
        <v>57</v>
      </c>
      <c r="C694">
        <v>58</v>
      </c>
      <c r="D694" t="s">
        <v>37</v>
      </c>
      <c r="E694" t="s">
        <v>50</v>
      </c>
      <c r="F694" t="s">
        <v>49</v>
      </c>
      <c r="G694" t="s">
        <v>53</v>
      </c>
      <c r="I694" t="s">
        <v>131</v>
      </c>
      <c r="J694" t="s">
        <v>68</v>
      </c>
      <c r="K694" t="s">
        <v>61</v>
      </c>
      <c r="L694" t="s">
        <v>44</v>
      </c>
      <c r="W694" t="s">
        <v>65</v>
      </c>
      <c r="X694">
        <v>2</v>
      </c>
      <c r="Y694" t="s">
        <v>51</v>
      </c>
      <c r="Z694">
        <v>2</v>
      </c>
      <c r="AC694">
        <v>3</v>
      </c>
    </row>
    <row r="695" spans="1:29">
      <c r="A695" s="5" t="s">
        <v>466</v>
      </c>
      <c r="B695">
        <v>58</v>
      </c>
      <c r="C695">
        <v>59</v>
      </c>
      <c r="D695" t="s">
        <v>37</v>
      </c>
      <c r="E695" t="s">
        <v>50</v>
      </c>
      <c r="F695" t="s">
        <v>49</v>
      </c>
      <c r="G695" t="s">
        <v>53</v>
      </c>
      <c r="I695" t="s">
        <v>131</v>
      </c>
      <c r="J695" t="s">
        <v>68</v>
      </c>
      <c r="K695" t="s">
        <v>61</v>
      </c>
      <c r="L695" t="s">
        <v>44</v>
      </c>
      <c r="W695" t="s">
        <v>65</v>
      </c>
      <c r="X695">
        <v>2</v>
      </c>
      <c r="Y695" t="s">
        <v>51</v>
      </c>
      <c r="Z695">
        <v>2</v>
      </c>
      <c r="AC695">
        <v>3</v>
      </c>
    </row>
    <row r="696" spans="1:29">
      <c r="A696" s="5" t="s">
        <v>466</v>
      </c>
      <c r="B696">
        <v>59</v>
      </c>
      <c r="C696">
        <v>60</v>
      </c>
      <c r="D696" t="s">
        <v>37</v>
      </c>
      <c r="E696" t="s">
        <v>50</v>
      </c>
      <c r="F696" t="s">
        <v>49</v>
      </c>
      <c r="G696" t="s">
        <v>53</v>
      </c>
      <c r="I696" t="s">
        <v>131</v>
      </c>
      <c r="J696" t="s">
        <v>68</v>
      </c>
      <c r="K696" t="s">
        <v>61</v>
      </c>
      <c r="L696" t="s">
        <v>44</v>
      </c>
      <c r="W696" t="s">
        <v>65</v>
      </c>
      <c r="X696">
        <v>2</v>
      </c>
      <c r="Y696" t="s">
        <v>51</v>
      </c>
      <c r="Z696">
        <v>2</v>
      </c>
      <c r="AC696">
        <v>3</v>
      </c>
    </row>
    <row r="697" spans="1:29">
      <c r="A697" s="5" t="s">
        <v>466</v>
      </c>
      <c r="B697">
        <v>60</v>
      </c>
      <c r="C697">
        <v>61</v>
      </c>
      <c r="D697" t="s">
        <v>37</v>
      </c>
      <c r="E697" t="s">
        <v>50</v>
      </c>
      <c r="F697" t="s">
        <v>49</v>
      </c>
      <c r="G697" t="s">
        <v>53</v>
      </c>
      <c r="I697" t="s">
        <v>413</v>
      </c>
      <c r="J697" t="s">
        <v>68</v>
      </c>
      <c r="K697" t="s">
        <v>61</v>
      </c>
      <c r="L697" t="s">
        <v>73</v>
      </c>
      <c r="W697" t="s">
        <v>65</v>
      </c>
      <c r="X697">
        <v>2</v>
      </c>
      <c r="Y697" t="s">
        <v>51</v>
      </c>
      <c r="Z697">
        <v>2</v>
      </c>
      <c r="AC697">
        <v>3</v>
      </c>
    </row>
    <row r="698" spans="1:29">
      <c r="A698" s="5" t="s">
        <v>466</v>
      </c>
      <c r="B698">
        <v>61</v>
      </c>
      <c r="C698">
        <v>62</v>
      </c>
      <c r="D698" t="s">
        <v>37</v>
      </c>
      <c r="E698" t="s">
        <v>50</v>
      </c>
      <c r="F698" t="s">
        <v>49</v>
      </c>
      <c r="G698" t="s">
        <v>53</v>
      </c>
      <c r="I698" t="s">
        <v>413</v>
      </c>
      <c r="J698" t="s">
        <v>68</v>
      </c>
      <c r="K698" t="s">
        <v>61</v>
      </c>
      <c r="L698" t="s">
        <v>73</v>
      </c>
      <c r="W698" t="s">
        <v>65</v>
      </c>
      <c r="X698">
        <v>2</v>
      </c>
      <c r="Y698" t="s">
        <v>51</v>
      </c>
      <c r="Z698">
        <v>2</v>
      </c>
      <c r="AC698">
        <v>3</v>
      </c>
    </row>
    <row r="699" spans="1:29">
      <c r="A699" s="5" t="s">
        <v>466</v>
      </c>
      <c r="B699">
        <v>62</v>
      </c>
      <c r="C699">
        <v>63</v>
      </c>
      <c r="D699" t="s">
        <v>37</v>
      </c>
      <c r="E699" t="s">
        <v>50</v>
      </c>
      <c r="F699" t="s">
        <v>49</v>
      </c>
      <c r="G699" t="s">
        <v>53</v>
      </c>
      <c r="I699" t="s">
        <v>413</v>
      </c>
      <c r="J699" t="s">
        <v>68</v>
      </c>
      <c r="K699" t="s">
        <v>61</v>
      </c>
      <c r="L699" t="s">
        <v>73</v>
      </c>
      <c r="W699" t="s">
        <v>65</v>
      </c>
      <c r="X699">
        <v>2</v>
      </c>
      <c r="Y699" t="s">
        <v>51</v>
      </c>
      <c r="Z699">
        <v>2</v>
      </c>
      <c r="AC699">
        <v>3</v>
      </c>
    </row>
    <row r="700" spans="1:29">
      <c r="A700" s="5" t="s">
        <v>466</v>
      </c>
      <c r="B700">
        <v>63</v>
      </c>
      <c r="C700">
        <v>64</v>
      </c>
      <c r="D700" t="s">
        <v>37</v>
      </c>
      <c r="E700" t="s">
        <v>50</v>
      </c>
      <c r="F700" t="s">
        <v>49</v>
      </c>
      <c r="G700" t="s">
        <v>53</v>
      </c>
      <c r="I700" t="s">
        <v>414</v>
      </c>
      <c r="J700" t="s">
        <v>68</v>
      </c>
      <c r="K700" t="s">
        <v>61</v>
      </c>
      <c r="L700" t="s">
        <v>73</v>
      </c>
      <c r="W700" t="s">
        <v>65</v>
      </c>
      <c r="X700">
        <v>2</v>
      </c>
      <c r="Y700" t="s">
        <v>51</v>
      </c>
      <c r="Z700">
        <v>2</v>
      </c>
      <c r="AC700">
        <v>3</v>
      </c>
    </row>
    <row r="701" spans="1:29">
      <c r="A701" s="5" t="s">
        <v>466</v>
      </c>
      <c r="B701">
        <v>64</v>
      </c>
      <c r="C701">
        <v>65</v>
      </c>
      <c r="D701" t="s">
        <v>37</v>
      </c>
      <c r="E701" t="s">
        <v>50</v>
      </c>
      <c r="F701" t="s">
        <v>49</v>
      </c>
      <c r="G701" t="s">
        <v>53</v>
      </c>
      <c r="I701" t="s">
        <v>414</v>
      </c>
      <c r="J701" t="s">
        <v>68</v>
      </c>
      <c r="K701" t="s">
        <v>61</v>
      </c>
      <c r="L701" t="s">
        <v>73</v>
      </c>
      <c r="W701" t="s">
        <v>65</v>
      </c>
      <c r="X701">
        <v>2</v>
      </c>
      <c r="Y701" t="s">
        <v>51</v>
      </c>
      <c r="Z701">
        <v>2</v>
      </c>
      <c r="AC701">
        <v>3</v>
      </c>
    </row>
    <row r="702" spans="1:29">
      <c r="A702" s="5" t="s">
        <v>466</v>
      </c>
      <c r="B702">
        <v>65</v>
      </c>
      <c r="C702">
        <v>66</v>
      </c>
      <c r="D702" t="s">
        <v>37</v>
      </c>
      <c r="E702" t="s">
        <v>50</v>
      </c>
      <c r="F702" t="s">
        <v>49</v>
      </c>
      <c r="G702" t="s">
        <v>53</v>
      </c>
      <c r="I702" t="s">
        <v>415</v>
      </c>
      <c r="J702" t="s">
        <v>68</v>
      </c>
      <c r="K702" t="s">
        <v>61</v>
      </c>
      <c r="L702" t="s">
        <v>73</v>
      </c>
      <c r="W702" t="s">
        <v>65</v>
      </c>
      <c r="X702">
        <v>2</v>
      </c>
      <c r="Y702" t="s">
        <v>51</v>
      </c>
      <c r="Z702">
        <v>2</v>
      </c>
      <c r="AC702">
        <v>3</v>
      </c>
    </row>
    <row r="703" spans="1:29">
      <c r="A703" s="5" t="s">
        <v>466</v>
      </c>
      <c r="B703">
        <v>66</v>
      </c>
      <c r="C703">
        <v>67</v>
      </c>
      <c r="D703" t="s">
        <v>37</v>
      </c>
      <c r="E703" t="s">
        <v>50</v>
      </c>
      <c r="F703" t="s">
        <v>49</v>
      </c>
      <c r="G703" t="s">
        <v>53</v>
      </c>
      <c r="I703" t="s">
        <v>415</v>
      </c>
      <c r="J703" t="s">
        <v>68</v>
      </c>
      <c r="K703" t="s">
        <v>61</v>
      </c>
      <c r="L703" t="s">
        <v>73</v>
      </c>
      <c r="W703" t="s">
        <v>65</v>
      </c>
      <c r="X703">
        <v>2</v>
      </c>
      <c r="Y703" t="s">
        <v>51</v>
      </c>
      <c r="Z703">
        <v>2</v>
      </c>
      <c r="AC703">
        <v>3</v>
      </c>
    </row>
    <row r="704" spans="1:29">
      <c r="A704" s="5" t="s">
        <v>466</v>
      </c>
      <c r="B704">
        <v>67</v>
      </c>
      <c r="C704">
        <v>68</v>
      </c>
      <c r="D704" t="s">
        <v>37</v>
      </c>
      <c r="E704" t="s">
        <v>50</v>
      </c>
      <c r="F704" t="s">
        <v>49</v>
      </c>
      <c r="G704" t="s">
        <v>53</v>
      </c>
      <c r="I704" t="s">
        <v>415</v>
      </c>
      <c r="J704" t="s">
        <v>59</v>
      </c>
      <c r="K704" t="s">
        <v>61</v>
      </c>
      <c r="L704" t="s">
        <v>73</v>
      </c>
      <c r="W704" t="s">
        <v>65</v>
      </c>
      <c r="X704">
        <v>2</v>
      </c>
      <c r="Y704" t="s">
        <v>51</v>
      </c>
      <c r="Z704">
        <v>2</v>
      </c>
      <c r="AC704">
        <v>2</v>
      </c>
    </row>
    <row r="705" spans="1:29">
      <c r="A705" s="5" t="s">
        <v>466</v>
      </c>
      <c r="B705">
        <v>68</v>
      </c>
      <c r="C705">
        <v>69</v>
      </c>
      <c r="D705" t="s">
        <v>37</v>
      </c>
      <c r="E705" t="s">
        <v>50</v>
      </c>
      <c r="F705" t="s">
        <v>49</v>
      </c>
      <c r="G705" t="s">
        <v>53</v>
      </c>
      <c r="I705" t="s">
        <v>415</v>
      </c>
      <c r="J705" t="s">
        <v>59</v>
      </c>
      <c r="K705" t="s">
        <v>61</v>
      </c>
      <c r="L705" t="s">
        <v>73</v>
      </c>
      <c r="W705" t="s">
        <v>65</v>
      </c>
      <c r="X705">
        <v>2</v>
      </c>
      <c r="Y705" t="s">
        <v>51</v>
      </c>
      <c r="Z705">
        <v>2</v>
      </c>
      <c r="AC705">
        <v>2</v>
      </c>
    </row>
    <row r="706" spans="1:29">
      <c r="A706" s="5" t="s">
        <v>466</v>
      </c>
      <c r="B706">
        <v>69</v>
      </c>
      <c r="C706">
        <v>70</v>
      </c>
      <c r="D706" t="s">
        <v>37</v>
      </c>
      <c r="E706" t="s">
        <v>50</v>
      </c>
      <c r="F706" t="s">
        <v>49</v>
      </c>
      <c r="G706" t="s">
        <v>53</v>
      </c>
      <c r="I706" t="s">
        <v>415</v>
      </c>
      <c r="J706" t="s">
        <v>59</v>
      </c>
      <c r="K706" t="s">
        <v>61</v>
      </c>
      <c r="L706" t="s">
        <v>73</v>
      </c>
      <c r="W706" t="s">
        <v>65</v>
      </c>
      <c r="X706">
        <v>2</v>
      </c>
      <c r="Y706" t="s">
        <v>51</v>
      </c>
      <c r="Z706">
        <v>2</v>
      </c>
      <c r="AC706">
        <v>2</v>
      </c>
    </row>
    <row r="707" spans="1:29">
      <c r="A707" s="5" t="s">
        <v>466</v>
      </c>
      <c r="B707">
        <v>70</v>
      </c>
      <c r="C707">
        <v>71</v>
      </c>
      <c r="D707" t="s">
        <v>37</v>
      </c>
      <c r="E707" t="s">
        <v>50</v>
      </c>
      <c r="F707" t="s">
        <v>49</v>
      </c>
      <c r="G707" t="s">
        <v>53</v>
      </c>
      <c r="I707" t="s">
        <v>416</v>
      </c>
      <c r="J707" t="s">
        <v>59</v>
      </c>
      <c r="K707" t="s">
        <v>61</v>
      </c>
      <c r="L707" t="s">
        <v>73</v>
      </c>
      <c r="W707" t="s">
        <v>65</v>
      </c>
      <c r="X707">
        <v>2</v>
      </c>
      <c r="Y707" t="s">
        <v>51</v>
      </c>
      <c r="Z707">
        <v>2</v>
      </c>
      <c r="AC707">
        <v>2</v>
      </c>
    </row>
    <row r="708" spans="1:29">
      <c r="A708" s="5" t="s">
        <v>466</v>
      </c>
      <c r="B708">
        <v>71</v>
      </c>
      <c r="C708">
        <v>72</v>
      </c>
      <c r="D708" t="s">
        <v>37</v>
      </c>
      <c r="E708" t="s">
        <v>50</v>
      </c>
      <c r="F708" t="s">
        <v>49</v>
      </c>
      <c r="G708" t="s">
        <v>53</v>
      </c>
      <c r="I708" t="s">
        <v>143</v>
      </c>
      <c r="J708" t="s">
        <v>59</v>
      </c>
      <c r="K708" t="s">
        <v>61</v>
      </c>
      <c r="L708" t="s">
        <v>73</v>
      </c>
      <c r="W708" t="s">
        <v>65</v>
      </c>
      <c r="X708">
        <v>2</v>
      </c>
      <c r="Y708" t="s">
        <v>51</v>
      </c>
      <c r="Z708">
        <v>2</v>
      </c>
      <c r="AC708">
        <v>2</v>
      </c>
    </row>
    <row r="709" spans="1:29">
      <c r="A709" s="5" t="s">
        <v>466</v>
      </c>
      <c r="B709">
        <v>72</v>
      </c>
      <c r="C709">
        <v>73</v>
      </c>
      <c r="D709" t="s">
        <v>37</v>
      </c>
      <c r="E709" t="s">
        <v>50</v>
      </c>
      <c r="F709" t="s">
        <v>49</v>
      </c>
      <c r="G709" t="s">
        <v>53</v>
      </c>
      <c r="I709" t="s">
        <v>413</v>
      </c>
      <c r="J709" t="s">
        <v>59</v>
      </c>
      <c r="K709" t="s">
        <v>61</v>
      </c>
      <c r="L709" t="s">
        <v>73</v>
      </c>
      <c r="W709" t="s">
        <v>65</v>
      </c>
      <c r="X709">
        <v>2</v>
      </c>
      <c r="Y709" t="s">
        <v>51</v>
      </c>
      <c r="Z709">
        <v>2</v>
      </c>
      <c r="AC709">
        <v>2</v>
      </c>
    </row>
    <row r="710" spans="1:29">
      <c r="A710" s="5" t="s">
        <v>466</v>
      </c>
      <c r="B710">
        <v>73</v>
      </c>
      <c r="C710">
        <v>74</v>
      </c>
      <c r="D710" t="s">
        <v>37</v>
      </c>
      <c r="E710" t="s">
        <v>50</v>
      </c>
      <c r="F710" t="s">
        <v>49</v>
      </c>
      <c r="G710" t="s">
        <v>53</v>
      </c>
      <c r="I710" t="s">
        <v>413</v>
      </c>
      <c r="J710" t="s">
        <v>59</v>
      </c>
      <c r="K710" t="s">
        <v>61</v>
      </c>
      <c r="L710" t="s">
        <v>73</v>
      </c>
      <c r="W710" t="s">
        <v>65</v>
      </c>
      <c r="X710">
        <v>2</v>
      </c>
      <c r="Y710" t="s">
        <v>51</v>
      </c>
      <c r="Z710">
        <v>2</v>
      </c>
      <c r="AC710">
        <v>2</v>
      </c>
    </row>
    <row r="711" spans="1:29">
      <c r="A711" s="5" t="s">
        <v>466</v>
      </c>
      <c r="B711">
        <v>74</v>
      </c>
      <c r="C711">
        <v>75</v>
      </c>
      <c r="D711" t="s">
        <v>37</v>
      </c>
      <c r="E711" t="s">
        <v>50</v>
      </c>
      <c r="F711" t="s">
        <v>49</v>
      </c>
      <c r="G711" t="s">
        <v>53</v>
      </c>
      <c r="I711" t="s">
        <v>413</v>
      </c>
      <c r="J711" t="s">
        <v>59</v>
      </c>
      <c r="K711" t="s">
        <v>61</v>
      </c>
      <c r="L711" t="s">
        <v>73</v>
      </c>
      <c r="W711" t="s">
        <v>65</v>
      </c>
      <c r="X711">
        <v>2</v>
      </c>
      <c r="Y711" t="s">
        <v>51</v>
      </c>
      <c r="Z711">
        <v>2</v>
      </c>
      <c r="AC711">
        <v>2</v>
      </c>
    </row>
    <row r="712" spans="1:29">
      <c r="A712" s="5" t="s">
        <v>466</v>
      </c>
      <c r="B712">
        <v>75</v>
      </c>
      <c r="C712">
        <v>76</v>
      </c>
      <c r="D712" t="s">
        <v>37</v>
      </c>
      <c r="E712" t="s">
        <v>50</v>
      </c>
      <c r="F712" t="s">
        <v>49</v>
      </c>
      <c r="G712" t="s">
        <v>53</v>
      </c>
      <c r="I712" t="s">
        <v>413</v>
      </c>
      <c r="J712" t="s">
        <v>59</v>
      </c>
      <c r="K712" t="s">
        <v>61</v>
      </c>
      <c r="L712" t="s">
        <v>73</v>
      </c>
      <c r="W712" t="s">
        <v>65</v>
      </c>
      <c r="X712">
        <v>2</v>
      </c>
      <c r="Y712" t="s">
        <v>51</v>
      </c>
      <c r="Z712">
        <v>2</v>
      </c>
      <c r="AC712">
        <v>2</v>
      </c>
    </row>
    <row r="713" spans="1:29">
      <c r="A713" s="5" t="s">
        <v>466</v>
      </c>
      <c r="B713">
        <v>76</v>
      </c>
      <c r="C713">
        <v>77</v>
      </c>
      <c r="D713" t="s">
        <v>37</v>
      </c>
      <c r="E713" t="s">
        <v>50</v>
      </c>
      <c r="F713" t="s">
        <v>49</v>
      </c>
      <c r="G713" t="s">
        <v>53</v>
      </c>
      <c r="I713" t="s">
        <v>413</v>
      </c>
      <c r="J713" t="s">
        <v>59</v>
      </c>
      <c r="K713" t="s">
        <v>61</v>
      </c>
      <c r="L713" t="s">
        <v>73</v>
      </c>
      <c r="W713" t="s">
        <v>65</v>
      </c>
      <c r="X713">
        <v>2</v>
      </c>
      <c r="Y713" t="s">
        <v>51</v>
      </c>
      <c r="Z713">
        <v>2</v>
      </c>
      <c r="AC713">
        <v>2</v>
      </c>
    </row>
    <row r="714" spans="1:29">
      <c r="A714" s="5" t="s">
        <v>466</v>
      </c>
      <c r="B714">
        <v>77</v>
      </c>
      <c r="C714">
        <v>78</v>
      </c>
      <c r="D714" t="s">
        <v>37</v>
      </c>
      <c r="E714" t="s">
        <v>50</v>
      </c>
      <c r="F714" t="s">
        <v>49</v>
      </c>
      <c r="G714" t="s">
        <v>53</v>
      </c>
      <c r="I714" t="s">
        <v>413</v>
      </c>
      <c r="J714" t="s">
        <v>59</v>
      </c>
      <c r="K714" t="s">
        <v>61</v>
      </c>
      <c r="L714" t="s">
        <v>73</v>
      </c>
      <c r="W714" t="s">
        <v>65</v>
      </c>
      <c r="X714">
        <v>2</v>
      </c>
      <c r="Y714" t="s">
        <v>51</v>
      </c>
      <c r="Z714">
        <v>2</v>
      </c>
      <c r="AC714">
        <v>2</v>
      </c>
    </row>
    <row r="715" spans="1:29">
      <c r="A715" s="5" t="s">
        <v>466</v>
      </c>
      <c r="B715">
        <v>78</v>
      </c>
      <c r="C715">
        <v>79</v>
      </c>
      <c r="D715" t="s">
        <v>37</v>
      </c>
      <c r="E715" t="s">
        <v>50</v>
      </c>
      <c r="F715" t="s">
        <v>49</v>
      </c>
      <c r="G715" t="s">
        <v>53</v>
      </c>
      <c r="I715" t="s">
        <v>413</v>
      </c>
      <c r="J715" t="s">
        <v>59</v>
      </c>
      <c r="K715" t="s">
        <v>61</v>
      </c>
      <c r="L715" t="s">
        <v>73</v>
      </c>
      <c r="W715" t="s">
        <v>65</v>
      </c>
      <c r="X715">
        <v>2</v>
      </c>
      <c r="Y715" t="s">
        <v>51</v>
      </c>
      <c r="Z715">
        <v>2</v>
      </c>
      <c r="AC715">
        <v>2</v>
      </c>
    </row>
    <row r="716" spans="1:29">
      <c r="A716" s="5" t="s">
        <v>466</v>
      </c>
      <c r="B716">
        <v>79</v>
      </c>
      <c r="C716">
        <v>80</v>
      </c>
      <c r="D716" t="s">
        <v>37</v>
      </c>
      <c r="E716" t="s">
        <v>50</v>
      </c>
      <c r="F716" t="s">
        <v>49</v>
      </c>
      <c r="G716" t="s">
        <v>53</v>
      </c>
      <c r="I716" t="s">
        <v>413</v>
      </c>
      <c r="J716" t="s">
        <v>59</v>
      </c>
      <c r="K716" t="s">
        <v>61</v>
      </c>
      <c r="L716" t="s">
        <v>73</v>
      </c>
      <c r="W716" t="s">
        <v>65</v>
      </c>
      <c r="X716">
        <v>2</v>
      </c>
      <c r="Y716" t="s">
        <v>51</v>
      </c>
      <c r="Z716">
        <v>2</v>
      </c>
      <c r="AC716">
        <v>2</v>
      </c>
    </row>
    <row r="717" spans="1:29">
      <c r="A717" s="5" t="s">
        <v>466</v>
      </c>
      <c r="B717">
        <v>80</v>
      </c>
      <c r="C717">
        <v>81</v>
      </c>
      <c r="D717" t="s">
        <v>37</v>
      </c>
      <c r="E717" t="s">
        <v>50</v>
      </c>
      <c r="F717" t="s">
        <v>49</v>
      </c>
      <c r="G717" t="s">
        <v>53</v>
      </c>
      <c r="I717" t="s">
        <v>413</v>
      </c>
      <c r="J717" t="s">
        <v>68</v>
      </c>
      <c r="K717" t="s">
        <v>61</v>
      </c>
      <c r="L717" t="s">
        <v>73</v>
      </c>
      <c r="W717" t="s">
        <v>65</v>
      </c>
      <c r="X717">
        <v>2</v>
      </c>
      <c r="Y717" t="s">
        <v>51</v>
      </c>
      <c r="Z717">
        <v>2</v>
      </c>
      <c r="AC717">
        <v>3</v>
      </c>
    </row>
    <row r="718" spans="1:29">
      <c r="A718" s="5" t="s">
        <v>466</v>
      </c>
      <c r="B718">
        <v>81</v>
      </c>
      <c r="C718">
        <v>82</v>
      </c>
      <c r="D718" t="s">
        <v>37</v>
      </c>
      <c r="E718" t="s">
        <v>50</v>
      </c>
      <c r="F718" t="s">
        <v>49</v>
      </c>
      <c r="G718" t="s">
        <v>53</v>
      </c>
      <c r="I718" t="s">
        <v>413</v>
      </c>
      <c r="J718" t="s">
        <v>68</v>
      </c>
      <c r="K718" t="s">
        <v>61</v>
      </c>
      <c r="L718" t="s">
        <v>73</v>
      </c>
      <c r="W718" t="s">
        <v>65</v>
      </c>
      <c r="X718">
        <v>2</v>
      </c>
      <c r="Y718" t="s">
        <v>51</v>
      </c>
      <c r="Z718">
        <v>2</v>
      </c>
      <c r="AC718">
        <v>3</v>
      </c>
    </row>
    <row r="719" spans="1:29">
      <c r="A719" s="5" t="s">
        <v>466</v>
      </c>
      <c r="B719">
        <v>82</v>
      </c>
      <c r="C719">
        <v>83</v>
      </c>
      <c r="D719" t="s">
        <v>37</v>
      </c>
      <c r="E719" t="s">
        <v>50</v>
      </c>
      <c r="F719" t="s">
        <v>49</v>
      </c>
      <c r="G719" t="s">
        <v>53</v>
      </c>
      <c r="I719" t="s">
        <v>445</v>
      </c>
      <c r="J719" t="s">
        <v>68</v>
      </c>
      <c r="K719" t="s">
        <v>61</v>
      </c>
      <c r="L719" t="s">
        <v>73</v>
      </c>
      <c r="W719" t="s">
        <v>65</v>
      </c>
      <c r="X719">
        <v>2</v>
      </c>
      <c r="Y719" t="s">
        <v>51</v>
      </c>
      <c r="Z719">
        <v>2</v>
      </c>
      <c r="AC719">
        <v>3</v>
      </c>
    </row>
    <row r="720" spans="1:29">
      <c r="A720" s="5" t="s">
        <v>466</v>
      </c>
      <c r="B720">
        <v>83</v>
      </c>
      <c r="C720">
        <v>84</v>
      </c>
      <c r="D720" t="s">
        <v>37</v>
      </c>
      <c r="E720" t="s">
        <v>50</v>
      </c>
      <c r="F720" t="s">
        <v>49</v>
      </c>
      <c r="G720" t="s">
        <v>53</v>
      </c>
      <c r="I720" t="s">
        <v>417</v>
      </c>
      <c r="J720" t="s">
        <v>68</v>
      </c>
      <c r="K720" t="s">
        <v>61</v>
      </c>
      <c r="L720" t="s">
        <v>73</v>
      </c>
      <c r="W720" t="s">
        <v>65</v>
      </c>
      <c r="X720">
        <v>2</v>
      </c>
      <c r="Y720" t="s">
        <v>51</v>
      </c>
      <c r="Z720">
        <v>2</v>
      </c>
      <c r="AC720">
        <v>3</v>
      </c>
    </row>
    <row r="721" spans="1:29">
      <c r="A721" s="5" t="s">
        <v>466</v>
      </c>
      <c r="B721">
        <v>84</v>
      </c>
      <c r="C721">
        <v>85</v>
      </c>
      <c r="D721" t="s">
        <v>37</v>
      </c>
      <c r="E721" t="s">
        <v>50</v>
      </c>
      <c r="F721" t="s">
        <v>49</v>
      </c>
      <c r="G721" t="s">
        <v>53</v>
      </c>
      <c r="I721" t="s">
        <v>417</v>
      </c>
      <c r="J721" t="s">
        <v>68</v>
      </c>
      <c r="K721" t="s">
        <v>61</v>
      </c>
      <c r="L721" t="s">
        <v>73</v>
      </c>
      <c r="W721" t="s">
        <v>65</v>
      </c>
      <c r="X721">
        <v>2</v>
      </c>
      <c r="Y721" t="s">
        <v>51</v>
      </c>
      <c r="Z721">
        <v>2</v>
      </c>
      <c r="AC721">
        <v>3</v>
      </c>
    </row>
    <row r="722" spans="1:29">
      <c r="A722" s="5" t="s">
        <v>466</v>
      </c>
      <c r="B722">
        <v>85</v>
      </c>
      <c r="C722">
        <v>86</v>
      </c>
      <c r="D722" t="s">
        <v>37</v>
      </c>
      <c r="E722" t="s">
        <v>50</v>
      </c>
      <c r="F722" t="s">
        <v>49</v>
      </c>
      <c r="G722" t="s">
        <v>53</v>
      </c>
      <c r="I722" t="s">
        <v>446</v>
      </c>
      <c r="J722" t="s">
        <v>68</v>
      </c>
      <c r="K722" t="s">
        <v>61</v>
      </c>
      <c r="L722" t="s">
        <v>73</v>
      </c>
      <c r="W722" t="s">
        <v>65</v>
      </c>
      <c r="X722">
        <v>2</v>
      </c>
      <c r="Y722" t="s">
        <v>51</v>
      </c>
      <c r="Z722">
        <v>2</v>
      </c>
      <c r="AC722">
        <v>3</v>
      </c>
    </row>
    <row r="723" spans="1:29">
      <c r="A723" s="5" t="s">
        <v>466</v>
      </c>
      <c r="B723">
        <v>86</v>
      </c>
      <c r="C723">
        <v>87</v>
      </c>
      <c r="D723" t="s">
        <v>37</v>
      </c>
      <c r="E723" t="s">
        <v>50</v>
      </c>
      <c r="F723" t="s">
        <v>49</v>
      </c>
      <c r="G723" t="s">
        <v>53</v>
      </c>
      <c r="I723" t="s">
        <v>417</v>
      </c>
      <c r="J723" t="s">
        <v>68</v>
      </c>
      <c r="K723" t="s">
        <v>61</v>
      </c>
      <c r="L723" t="s">
        <v>73</v>
      </c>
      <c r="W723" t="s">
        <v>65</v>
      </c>
      <c r="X723">
        <v>2</v>
      </c>
      <c r="Y723" t="s">
        <v>51</v>
      </c>
      <c r="Z723">
        <v>2</v>
      </c>
      <c r="AC723">
        <v>3</v>
      </c>
    </row>
    <row r="724" spans="1:29">
      <c r="A724" s="5" t="s">
        <v>466</v>
      </c>
      <c r="B724">
        <v>87</v>
      </c>
      <c r="C724">
        <v>88</v>
      </c>
      <c r="D724" t="s">
        <v>37</v>
      </c>
      <c r="E724" t="s">
        <v>50</v>
      </c>
      <c r="F724" t="s">
        <v>49</v>
      </c>
      <c r="G724" t="s">
        <v>53</v>
      </c>
      <c r="I724" t="s">
        <v>417</v>
      </c>
      <c r="J724" t="s">
        <v>68</v>
      </c>
      <c r="K724" t="s">
        <v>61</v>
      </c>
      <c r="L724" t="s">
        <v>73</v>
      </c>
      <c r="W724" t="s">
        <v>65</v>
      </c>
      <c r="X724">
        <v>2</v>
      </c>
      <c r="Y724" t="s">
        <v>51</v>
      </c>
      <c r="Z724">
        <v>2</v>
      </c>
      <c r="AC724">
        <v>3</v>
      </c>
    </row>
    <row r="725" spans="1:29">
      <c r="A725" s="5" t="s">
        <v>466</v>
      </c>
      <c r="B725">
        <v>88</v>
      </c>
      <c r="C725">
        <v>89</v>
      </c>
      <c r="D725" t="s">
        <v>37</v>
      </c>
      <c r="E725" t="s">
        <v>50</v>
      </c>
      <c r="F725" t="s">
        <v>49</v>
      </c>
      <c r="G725" t="s">
        <v>53</v>
      </c>
      <c r="I725" t="s">
        <v>417</v>
      </c>
      <c r="J725" t="s">
        <v>68</v>
      </c>
      <c r="K725" t="s">
        <v>61</v>
      </c>
      <c r="L725" t="s">
        <v>73</v>
      </c>
      <c r="W725" t="s">
        <v>65</v>
      </c>
      <c r="X725">
        <v>2</v>
      </c>
      <c r="Y725" t="s">
        <v>51</v>
      </c>
      <c r="Z725">
        <v>2</v>
      </c>
      <c r="AC725">
        <v>3</v>
      </c>
    </row>
    <row r="726" spans="1:29">
      <c r="A726" s="5" t="s">
        <v>466</v>
      </c>
      <c r="B726">
        <v>89</v>
      </c>
      <c r="C726">
        <v>90</v>
      </c>
      <c r="D726" t="s">
        <v>37</v>
      </c>
      <c r="E726" t="s">
        <v>50</v>
      </c>
      <c r="F726" t="s">
        <v>49</v>
      </c>
      <c r="G726" t="s">
        <v>53</v>
      </c>
      <c r="I726" t="s">
        <v>417</v>
      </c>
      <c r="J726" t="s">
        <v>68</v>
      </c>
      <c r="K726" t="s">
        <v>61</v>
      </c>
      <c r="L726" t="s">
        <v>73</v>
      </c>
      <c r="W726" t="s">
        <v>65</v>
      </c>
      <c r="X726">
        <v>2</v>
      </c>
      <c r="Y726" t="s">
        <v>51</v>
      </c>
      <c r="Z726">
        <v>2</v>
      </c>
      <c r="AC726">
        <v>3</v>
      </c>
    </row>
    <row r="727" spans="1:29">
      <c r="A727" s="5" t="s">
        <v>466</v>
      </c>
      <c r="B727">
        <v>90</v>
      </c>
      <c r="C727">
        <v>91</v>
      </c>
      <c r="D727" t="s">
        <v>37</v>
      </c>
      <c r="E727" t="s">
        <v>50</v>
      </c>
      <c r="F727" t="s">
        <v>49</v>
      </c>
      <c r="G727" t="s">
        <v>53</v>
      </c>
      <c r="I727" t="s">
        <v>417</v>
      </c>
      <c r="J727" t="s">
        <v>68</v>
      </c>
      <c r="K727" t="s">
        <v>61</v>
      </c>
      <c r="L727" t="s">
        <v>73</v>
      </c>
      <c r="W727" t="s">
        <v>65</v>
      </c>
      <c r="X727">
        <v>2</v>
      </c>
      <c r="Y727" t="s">
        <v>51</v>
      </c>
      <c r="Z727">
        <v>2</v>
      </c>
      <c r="AC727">
        <v>3</v>
      </c>
    </row>
    <row r="728" spans="1:29">
      <c r="A728" s="5" t="s">
        <v>466</v>
      </c>
      <c r="B728">
        <v>91</v>
      </c>
      <c r="C728">
        <v>92</v>
      </c>
      <c r="D728" t="s">
        <v>37</v>
      </c>
      <c r="E728" t="s">
        <v>50</v>
      </c>
      <c r="F728" t="s">
        <v>49</v>
      </c>
      <c r="G728" t="s">
        <v>53</v>
      </c>
      <c r="I728" t="s">
        <v>417</v>
      </c>
      <c r="J728" t="s">
        <v>68</v>
      </c>
      <c r="K728" t="s">
        <v>61</v>
      </c>
      <c r="L728" t="s">
        <v>73</v>
      </c>
      <c r="W728" t="s">
        <v>65</v>
      </c>
      <c r="X728">
        <v>2</v>
      </c>
      <c r="Y728" t="s">
        <v>51</v>
      </c>
      <c r="Z728">
        <v>2</v>
      </c>
      <c r="AC728">
        <v>3</v>
      </c>
    </row>
    <row r="729" spans="1:29">
      <c r="A729" s="5" t="s">
        <v>466</v>
      </c>
      <c r="B729">
        <v>92</v>
      </c>
      <c r="C729">
        <v>93</v>
      </c>
      <c r="D729" t="s">
        <v>37</v>
      </c>
      <c r="E729" t="s">
        <v>50</v>
      </c>
      <c r="F729" t="s">
        <v>49</v>
      </c>
      <c r="G729" t="s">
        <v>53</v>
      </c>
      <c r="I729" t="s">
        <v>417</v>
      </c>
      <c r="J729" t="s">
        <v>68</v>
      </c>
      <c r="K729" t="s">
        <v>61</v>
      </c>
      <c r="L729" t="s">
        <v>73</v>
      </c>
      <c r="W729" t="s">
        <v>65</v>
      </c>
      <c r="X729">
        <v>2</v>
      </c>
      <c r="Y729" t="s">
        <v>51</v>
      </c>
      <c r="Z729">
        <v>2</v>
      </c>
      <c r="AC729">
        <v>3</v>
      </c>
    </row>
    <row r="730" spans="1:29">
      <c r="A730" s="5" t="s">
        <v>466</v>
      </c>
      <c r="B730">
        <v>93</v>
      </c>
      <c r="C730">
        <v>94</v>
      </c>
      <c r="D730" t="s">
        <v>37</v>
      </c>
      <c r="E730" t="s">
        <v>50</v>
      </c>
      <c r="F730" t="s">
        <v>49</v>
      </c>
      <c r="G730" t="s">
        <v>53</v>
      </c>
      <c r="I730" t="s">
        <v>417</v>
      </c>
      <c r="J730" t="s">
        <v>68</v>
      </c>
      <c r="K730" t="s">
        <v>61</v>
      </c>
      <c r="L730" t="s">
        <v>73</v>
      </c>
      <c r="W730" t="s">
        <v>65</v>
      </c>
      <c r="X730">
        <v>2</v>
      </c>
      <c r="Y730" t="s">
        <v>51</v>
      </c>
      <c r="Z730">
        <v>2</v>
      </c>
      <c r="AC730">
        <v>3</v>
      </c>
    </row>
    <row r="731" spans="1:29">
      <c r="A731" s="5" t="s">
        <v>466</v>
      </c>
      <c r="B731">
        <v>94</v>
      </c>
      <c r="C731">
        <v>95</v>
      </c>
      <c r="D731" t="s">
        <v>37</v>
      </c>
      <c r="E731" t="s">
        <v>50</v>
      </c>
      <c r="F731" t="s">
        <v>49</v>
      </c>
      <c r="G731" t="s">
        <v>53</v>
      </c>
      <c r="I731" t="s">
        <v>417</v>
      </c>
      <c r="J731" t="s">
        <v>68</v>
      </c>
      <c r="K731" t="s">
        <v>61</v>
      </c>
      <c r="L731" t="s">
        <v>73</v>
      </c>
      <c r="W731" t="s">
        <v>65</v>
      </c>
      <c r="X731">
        <v>2</v>
      </c>
      <c r="Y731" t="s">
        <v>51</v>
      </c>
      <c r="Z731">
        <v>2</v>
      </c>
      <c r="AC731">
        <v>3</v>
      </c>
    </row>
    <row r="732" spans="1:29">
      <c r="A732" s="5" t="s">
        <v>466</v>
      </c>
      <c r="B732">
        <v>95</v>
      </c>
      <c r="C732">
        <v>96</v>
      </c>
      <c r="D732" t="s">
        <v>37</v>
      </c>
      <c r="E732" t="s">
        <v>50</v>
      </c>
      <c r="F732" t="s">
        <v>49</v>
      </c>
      <c r="G732" t="s">
        <v>53</v>
      </c>
      <c r="I732" t="s">
        <v>417</v>
      </c>
      <c r="J732" t="s">
        <v>68</v>
      </c>
      <c r="K732" t="s">
        <v>61</v>
      </c>
      <c r="L732" t="s">
        <v>73</v>
      </c>
      <c r="W732" t="s">
        <v>65</v>
      </c>
      <c r="X732">
        <v>2</v>
      </c>
      <c r="Y732" t="s">
        <v>51</v>
      </c>
      <c r="Z732">
        <v>2</v>
      </c>
      <c r="AC732">
        <v>3</v>
      </c>
    </row>
    <row r="733" spans="1:29">
      <c r="A733" s="5" t="s">
        <v>466</v>
      </c>
      <c r="B733">
        <v>96</v>
      </c>
      <c r="C733">
        <v>97</v>
      </c>
      <c r="D733" t="s">
        <v>37</v>
      </c>
      <c r="E733" t="s">
        <v>50</v>
      </c>
      <c r="F733" t="s">
        <v>49</v>
      </c>
      <c r="G733" t="s">
        <v>53</v>
      </c>
      <c r="I733" t="s">
        <v>132</v>
      </c>
      <c r="J733" t="s">
        <v>59</v>
      </c>
      <c r="K733" t="s">
        <v>61</v>
      </c>
      <c r="L733" t="s">
        <v>73</v>
      </c>
      <c r="W733" t="s">
        <v>65</v>
      </c>
      <c r="X733">
        <v>2</v>
      </c>
      <c r="Y733" t="s">
        <v>51</v>
      </c>
      <c r="Z733">
        <v>2</v>
      </c>
      <c r="AC733">
        <v>2</v>
      </c>
    </row>
    <row r="734" spans="1:29">
      <c r="A734" s="5" t="s">
        <v>466</v>
      </c>
      <c r="B734">
        <v>97</v>
      </c>
      <c r="C734">
        <v>98</v>
      </c>
      <c r="D734" t="s">
        <v>37</v>
      </c>
      <c r="E734" t="s">
        <v>50</v>
      </c>
      <c r="F734" t="s">
        <v>49</v>
      </c>
      <c r="G734" t="s">
        <v>53</v>
      </c>
      <c r="I734" t="s">
        <v>133</v>
      </c>
      <c r="J734" t="s">
        <v>68</v>
      </c>
      <c r="K734" t="s">
        <v>61</v>
      </c>
      <c r="L734" t="s">
        <v>73</v>
      </c>
      <c r="W734" t="s">
        <v>65</v>
      </c>
      <c r="X734">
        <v>2</v>
      </c>
      <c r="Y734" t="s">
        <v>51</v>
      </c>
      <c r="Z734">
        <v>2</v>
      </c>
      <c r="AC734">
        <v>3</v>
      </c>
    </row>
    <row r="735" spans="1:29">
      <c r="A735" s="5" t="s">
        <v>466</v>
      </c>
      <c r="B735">
        <v>98</v>
      </c>
      <c r="C735">
        <v>99</v>
      </c>
      <c r="D735" t="s">
        <v>37</v>
      </c>
      <c r="E735" t="s">
        <v>50</v>
      </c>
      <c r="F735" t="s">
        <v>49</v>
      </c>
      <c r="G735" t="s">
        <v>53</v>
      </c>
      <c r="I735" t="s">
        <v>133</v>
      </c>
      <c r="J735" t="s">
        <v>68</v>
      </c>
      <c r="K735" t="s">
        <v>61</v>
      </c>
      <c r="L735" t="s">
        <v>73</v>
      </c>
      <c r="W735" t="s">
        <v>65</v>
      </c>
      <c r="X735">
        <v>2</v>
      </c>
      <c r="Y735" t="s">
        <v>51</v>
      </c>
      <c r="Z735">
        <v>2</v>
      </c>
      <c r="AC735">
        <v>3</v>
      </c>
    </row>
    <row r="736" spans="1:29">
      <c r="A736" s="5" t="s">
        <v>466</v>
      </c>
      <c r="B736">
        <v>99</v>
      </c>
      <c r="C736">
        <v>100</v>
      </c>
      <c r="D736" t="s">
        <v>37</v>
      </c>
      <c r="E736" t="s">
        <v>50</v>
      </c>
      <c r="F736" t="s">
        <v>49</v>
      </c>
      <c r="G736" t="s">
        <v>53</v>
      </c>
      <c r="I736" t="s">
        <v>133</v>
      </c>
      <c r="J736" t="s">
        <v>68</v>
      </c>
      <c r="K736" t="s">
        <v>61</v>
      </c>
      <c r="L736" t="s">
        <v>73</v>
      </c>
      <c r="W736" t="s">
        <v>65</v>
      </c>
      <c r="X736">
        <v>2</v>
      </c>
      <c r="Y736" t="s">
        <v>51</v>
      </c>
      <c r="Z736">
        <v>2</v>
      </c>
      <c r="AC736">
        <v>3</v>
      </c>
    </row>
    <row r="737" spans="1:29">
      <c r="A737" s="5" t="s">
        <v>466</v>
      </c>
      <c r="B737">
        <v>100</v>
      </c>
      <c r="C737">
        <v>101</v>
      </c>
      <c r="D737" t="s">
        <v>37</v>
      </c>
      <c r="E737" t="s">
        <v>50</v>
      </c>
      <c r="F737" t="s">
        <v>49</v>
      </c>
      <c r="G737" t="s">
        <v>53</v>
      </c>
      <c r="I737" t="s">
        <v>134</v>
      </c>
      <c r="J737" t="s">
        <v>68</v>
      </c>
      <c r="K737" t="s">
        <v>61</v>
      </c>
      <c r="W737" t="s">
        <v>65</v>
      </c>
      <c r="X737">
        <v>2</v>
      </c>
      <c r="Y737" t="s">
        <v>51</v>
      </c>
      <c r="Z737">
        <v>2</v>
      </c>
      <c r="AC737">
        <v>3</v>
      </c>
    </row>
    <row r="738" spans="1:29">
      <c r="A738" s="5" t="s">
        <v>466</v>
      </c>
      <c r="B738">
        <v>101</v>
      </c>
      <c r="C738">
        <v>102</v>
      </c>
      <c r="D738" t="s">
        <v>37</v>
      </c>
      <c r="E738" t="s">
        <v>50</v>
      </c>
      <c r="F738" t="s">
        <v>49</v>
      </c>
      <c r="G738" t="s">
        <v>53</v>
      </c>
      <c r="I738" t="s">
        <v>134</v>
      </c>
      <c r="J738" t="s">
        <v>68</v>
      </c>
      <c r="K738" t="s">
        <v>61</v>
      </c>
      <c r="W738" t="s">
        <v>65</v>
      </c>
      <c r="X738">
        <v>2</v>
      </c>
      <c r="Y738" t="s">
        <v>51</v>
      </c>
      <c r="Z738">
        <v>2</v>
      </c>
      <c r="AC738">
        <v>3</v>
      </c>
    </row>
    <row r="739" spans="1:29">
      <c r="A739" s="5" t="s">
        <v>466</v>
      </c>
      <c r="B739">
        <v>102</v>
      </c>
      <c r="C739">
        <v>103</v>
      </c>
      <c r="D739" t="s">
        <v>37</v>
      </c>
      <c r="E739" t="s">
        <v>50</v>
      </c>
      <c r="F739" t="s">
        <v>49</v>
      </c>
      <c r="G739" t="s">
        <v>53</v>
      </c>
      <c r="I739" t="s">
        <v>134</v>
      </c>
      <c r="J739" t="s">
        <v>68</v>
      </c>
      <c r="K739" t="s">
        <v>61</v>
      </c>
      <c r="W739" t="s">
        <v>65</v>
      </c>
      <c r="X739">
        <v>2</v>
      </c>
      <c r="Y739" t="s">
        <v>51</v>
      </c>
      <c r="Z739">
        <v>2</v>
      </c>
      <c r="AC739">
        <v>3</v>
      </c>
    </row>
    <row r="740" spans="1:29">
      <c r="A740" s="5" t="s">
        <v>466</v>
      </c>
      <c r="B740">
        <v>103</v>
      </c>
      <c r="C740">
        <v>104</v>
      </c>
      <c r="D740" t="s">
        <v>37</v>
      </c>
      <c r="E740" t="s">
        <v>50</v>
      </c>
      <c r="F740" t="s">
        <v>49</v>
      </c>
      <c r="G740" t="s">
        <v>53</v>
      </c>
      <c r="I740" t="s">
        <v>135</v>
      </c>
      <c r="J740" t="s">
        <v>68</v>
      </c>
      <c r="K740" t="s">
        <v>61</v>
      </c>
      <c r="L740" t="s">
        <v>73</v>
      </c>
      <c r="W740" t="s">
        <v>65</v>
      </c>
      <c r="X740">
        <v>2</v>
      </c>
      <c r="Y740" t="s">
        <v>51</v>
      </c>
      <c r="Z740">
        <v>2</v>
      </c>
      <c r="AC740">
        <v>3</v>
      </c>
    </row>
    <row r="741" spans="1:29">
      <c r="A741" s="5" t="s">
        <v>466</v>
      </c>
      <c r="B741">
        <v>104</v>
      </c>
      <c r="C741">
        <v>105</v>
      </c>
      <c r="D741" t="s">
        <v>37</v>
      </c>
      <c r="E741" t="s">
        <v>50</v>
      </c>
      <c r="F741" t="s">
        <v>49</v>
      </c>
      <c r="G741" t="s">
        <v>53</v>
      </c>
      <c r="I741" t="s">
        <v>135</v>
      </c>
      <c r="J741" t="s">
        <v>68</v>
      </c>
      <c r="K741" t="s">
        <v>61</v>
      </c>
      <c r="L741" t="s">
        <v>73</v>
      </c>
      <c r="W741" t="s">
        <v>65</v>
      </c>
      <c r="X741">
        <v>2</v>
      </c>
      <c r="Y741" t="s">
        <v>51</v>
      </c>
      <c r="Z741">
        <v>2</v>
      </c>
      <c r="AC741">
        <v>3</v>
      </c>
    </row>
    <row r="742" spans="1:29">
      <c r="A742" s="5" t="s">
        <v>466</v>
      </c>
      <c r="B742">
        <v>105</v>
      </c>
      <c r="C742">
        <v>106</v>
      </c>
      <c r="D742" t="s">
        <v>37</v>
      </c>
      <c r="E742" t="s">
        <v>50</v>
      </c>
      <c r="F742" t="s">
        <v>49</v>
      </c>
      <c r="G742" t="s">
        <v>53</v>
      </c>
      <c r="I742" t="s">
        <v>135</v>
      </c>
      <c r="J742" t="s">
        <v>68</v>
      </c>
      <c r="K742" t="s">
        <v>61</v>
      </c>
      <c r="L742" t="s">
        <v>73</v>
      </c>
      <c r="W742" t="s">
        <v>65</v>
      </c>
      <c r="X742">
        <v>2</v>
      </c>
      <c r="Y742" t="s">
        <v>51</v>
      </c>
      <c r="Z742">
        <v>2</v>
      </c>
      <c r="AC742">
        <v>3</v>
      </c>
    </row>
    <row r="743" spans="1:29">
      <c r="A743" s="5" t="s">
        <v>466</v>
      </c>
      <c r="B743">
        <v>106</v>
      </c>
      <c r="C743">
        <v>107</v>
      </c>
      <c r="D743" t="s">
        <v>37</v>
      </c>
      <c r="E743" t="s">
        <v>50</v>
      </c>
      <c r="F743" t="s">
        <v>49</v>
      </c>
      <c r="G743" t="s">
        <v>53</v>
      </c>
      <c r="I743" t="s">
        <v>136</v>
      </c>
      <c r="J743" t="s">
        <v>59</v>
      </c>
      <c r="K743" t="s">
        <v>61</v>
      </c>
      <c r="L743" t="s">
        <v>73</v>
      </c>
      <c r="W743" t="s">
        <v>65</v>
      </c>
      <c r="X743">
        <v>2</v>
      </c>
      <c r="Y743" t="s">
        <v>51</v>
      </c>
      <c r="Z743">
        <v>2</v>
      </c>
      <c r="AC743">
        <v>2</v>
      </c>
    </row>
    <row r="744" spans="1:29">
      <c r="A744" s="5" t="s">
        <v>466</v>
      </c>
      <c r="B744">
        <v>107</v>
      </c>
      <c r="C744">
        <v>108</v>
      </c>
      <c r="D744" t="s">
        <v>37</v>
      </c>
      <c r="E744" t="s">
        <v>50</v>
      </c>
      <c r="F744" t="s">
        <v>49</v>
      </c>
      <c r="G744" t="s">
        <v>53</v>
      </c>
      <c r="I744" t="s">
        <v>137</v>
      </c>
      <c r="J744" t="s">
        <v>68</v>
      </c>
      <c r="K744" t="s">
        <v>61</v>
      </c>
      <c r="L744" t="s">
        <v>73</v>
      </c>
      <c r="W744" t="s">
        <v>65</v>
      </c>
      <c r="X744">
        <v>2</v>
      </c>
      <c r="Y744" t="s">
        <v>51</v>
      </c>
      <c r="Z744">
        <v>2</v>
      </c>
      <c r="AC744">
        <v>3</v>
      </c>
    </row>
    <row r="745" spans="1:29">
      <c r="A745" s="5" t="s">
        <v>466</v>
      </c>
      <c r="B745">
        <v>108</v>
      </c>
      <c r="C745">
        <v>109</v>
      </c>
      <c r="D745" t="s">
        <v>37</v>
      </c>
      <c r="E745" t="s">
        <v>50</v>
      </c>
      <c r="F745" t="s">
        <v>49</v>
      </c>
      <c r="G745" t="s">
        <v>53</v>
      </c>
      <c r="I745" t="s">
        <v>137</v>
      </c>
      <c r="J745" t="s">
        <v>68</v>
      </c>
      <c r="K745" t="s">
        <v>61</v>
      </c>
      <c r="L745" t="s">
        <v>73</v>
      </c>
      <c r="W745" t="s">
        <v>65</v>
      </c>
      <c r="X745">
        <v>2</v>
      </c>
      <c r="Y745" t="s">
        <v>51</v>
      </c>
      <c r="Z745">
        <v>2</v>
      </c>
      <c r="AC745">
        <v>3</v>
      </c>
    </row>
    <row r="746" spans="1:29">
      <c r="A746" s="5" t="s">
        <v>466</v>
      </c>
      <c r="B746">
        <v>109</v>
      </c>
      <c r="C746">
        <v>110</v>
      </c>
      <c r="D746" t="s">
        <v>37</v>
      </c>
      <c r="E746" t="s">
        <v>50</v>
      </c>
      <c r="F746" t="s">
        <v>49</v>
      </c>
      <c r="G746" t="s">
        <v>53</v>
      </c>
      <c r="I746" t="s">
        <v>137</v>
      </c>
      <c r="J746" t="s">
        <v>68</v>
      </c>
      <c r="K746" t="s">
        <v>61</v>
      </c>
      <c r="L746" t="s">
        <v>73</v>
      </c>
      <c r="W746" t="s">
        <v>65</v>
      </c>
      <c r="X746">
        <v>2</v>
      </c>
      <c r="Y746" t="s">
        <v>51</v>
      </c>
      <c r="Z746">
        <v>2</v>
      </c>
      <c r="AC746">
        <v>3</v>
      </c>
    </row>
    <row r="747" spans="1:29">
      <c r="A747" s="5" t="s">
        <v>466</v>
      </c>
      <c r="B747">
        <v>110</v>
      </c>
      <c r="C747">
        <v>111</v>
      </c>
      <c r="D747" t="s">
        <v>37</v>
      </c>
      <c r="E747" t="s">
        <v>50</v>
      </c>
      <c r="F747" t="s">
        <v>49</v>
      </c>
      <c r="G747" t="s">
        <v>53</v>
      </c>
      <c r="I747" t="s">
        <v>137</v>
      </c>
      <c r="J747" t="s">
        <v>68</v>
      </c>
      <c r="K747" t="s">
        <v>61</v>
      </c>
      <c r="L747" t="s">
        <v>73</v>
      </c>
      <c r="W747" t="s">
        <v>65</v>
      </c>
      <c r="X747">
        <v>2</v>
      </c>
      <c r="Y747" t="s">
        <v>51</v>
      </c>
      <c r="Z747">
        <v>2</v>
      </c>
      <c r="AC747">
        <v>3</v>
      </c>
    </row>
    <row r="748" spans="1:29">
      <c r="A748" s="5" t="s">
        <v>466</v>
      </c>
      <c r="B748">
        <v>111</v>
      </c>
      <c r="C748">
        <v>112</v>
      </c>
      <c r="D748" t="s">
        <v>37</v>
      </c>
      <c r="E748" t="s">
        <v>50</v>
      </c>
      <c r="F748" t="s">
        <v>49</v>
      </c>
      <c r="G748" t="s">
        <v>53</v>
      </c>
      <c r="I748" t="s">
        <v>137</v>
      </c>
      <c r="J748" t="s">
        <v>68</v>
      </c>
      <c r="K748" t="s">
        <v>61</v>
      </c>
      <c r="L748" t="s">
        <v>73</v>
      </c>
      <c r="W748" t="s">
        <v>65</v>
      </c>
      <c r="X748">
        <v>2</v>
      </c>
      <c r="Y748" t="s">
        <v>51</v>
      </c>
      <c r="Z748">
        <v>2</v>
      </c>
      <c r="AC748">
        <v>3</v>
      </c>
    </row>
    <row r="749" spans="1:29">
      <c r="A749" s="5" t="s">
        <v>466</v>
      </c>
      <c r="B749">
        <v>112</v>
      </c>
      <c r="C749">
        <v>113</v>
      </c>
      <c r="D749" t="s">
        <v>37</v>
      </c>
      <c r="E749" t="s">
        <v>50</v>
      </c>
      <c r="F749" t="s">
        <v>49</v>
      </c>
      <c r="G749" t="s">
        <v>53</v>
      </c>
      <c r="I749" t="s">
        <v>137</v>
      </c>
      <c r="J749" t="s">
        <v>68</v>
      </c>
      <c r="K749" t="s">
        <v>61</v>
      </c>
      <c r="L749" t="s">
        <v>73</v>
      </c>
      <c r="W749" t="s">
        <v>65</v>
      </c>
      <c r="X749">
        <v>2</v>
      </c>
      <c r="Y749" t="s">
        <v>51</v>
      </c>
      <c r="Z749">
        <v>2</v>
      </c>
      <c r="AC749">
        <v>3</v>
      </c>
    </row>
    <row r="750" spans="1:29">
      <c r="A750" s="5" t="s">
        <v>466</v>
      </c>
      <c r="B750">
        <v>113</v>
      </c>
      <c r="C750">
        <v>114</v>
      </c>
      <c r="D750" t="s">
        <v>37</v>
      </c>
      <c r="E750" t="s">
        <v>50</v>
      </c>
      <c r="F750" t="s">
        <v>49</v>
      </c>
      <c r="G750" t="s">
        <v>53</v>
      </c>
      <c r="I750" t="s">
        <v>137</v>
      </c>
      <c r="J750" t="s">
        <v>115</v>
      </c>
      <c r="K750" t="s">
        <v>61</v>
      </c>
      <c r="L750" t="s">
        <v>73</v>
      </c>
      <c r="W750" t="s">
        <v>65</v>
      </c>
      <c r="X750">
        <v>2</v>
      </c>
      <c r="Y750" t="s">
        <v>51</v>
      </c>
      <c r="Z750">
        <v>2</v>
      </c>
      <c r="AC750">
        <v>2</v>
      </c>
    </row>
    <row r="751" spans="1:29">
      <c r="A751" s="5" t="s">
        <v>466</v>
      </c>
      <c r="B751">
        <v>114</v>
      </c>
      <c r="C751">
        <v>115</v>
      </c>
      <c r="D751" t="s">
        <v>37</v>
      </c>
      <c r="E751" t="s">
        <v>50</v>
      </c>
      <c r="F751" t="s">
        <v>49</v>
      </c>
      <c r="G751" t="s">
        <v>53</v>
      </c>
      <c r="I751" t="s">
        <v>137</v>
      </c>
      <c r="J751" t="s">
        <v>115</v>
      </c>
      <c r="K751" t="s">
        <v>61</v>
      </c>
      <c r="L751" t="s">
        <v>73</v>
      </c>
      <c r="W751" t="s">
        <v>65</v>
      </c>
      <c r="X751">
        <v>2</v>
      </c>
      <c r="Y751" t="s">
        <v>51</v>
      </c>
      <c r="Z751">
        <v>2</v>
      </c>
      <c r="AC751">
        <v>2</v>
      </c>
    </row>
    <row r="752" spans="1:29">
      <c r="A752" s="5" t="s">
        <v>466</v>
      </c>
      <c r="B752">
        <v>115</v>
      </c>
      <c r="C752">
        <v>116</v>
      </c>
      <c r="D752" t="s">
        <v>37</v>
      </c>
      <c r="E752" t="s">
        <v>50</v>
      </c>
      <c r="F752" t="s">
        <v>49</v>
      </c>
      <c r="G752" t="s">
        <v>53</v>
      </c>
      <c r="I752" t="s">
        <v>137</v>
      </c>
      <c r="J752" t="s">
        <v>59</v>
      </c>
      <c r="K752" t="s">
        <v>61</v>
      </c>
      <c r="L752" t="s">
        <v>73</v>
      </c>
      <c r="W752" t="s">
        <v>65</v>
      </c>
      <c r="X752">
        <v>2</v>
      </c>
      <c r="Y752" t="s">
        <v>51</v>
      </c>
      <c r="Z752">
        <v>2</v>
      </c>
      <c r="AC752">
        <v>2</v>
      </c>
    </row>
    <row r="753" spans="1:29">
      <c r="A753" s="5" t="s">
        <v>466</v>
      </c>
      <c r="B753">
        <v>116</v>
      </c>
      <c r="C753">
        <v>117</v>
      </c>
      <c r="D753" t="s">
        <v>37</v>
      </c>
      <c r="E753" t="s">
        <v>50</v>
      </c>
      <c r="F753" t="s">
        <v>49</v>
      </c>
      <c r="G753" t="s">
        <v>53</v>
      </c>
      <c r="I753" t="s">
        <v>137</v>
      </c>
      <c r="J753" t="s">
        <v>59</v>
      </c>
      <c r="K753" t="s">
        <v>61</v>
      </c>
      <c r="L753" t="s">
        <v>73</v>
      </c>
      <c r="W753" t="s">
        <v>65</v>
      </c>
      <c r="X753">
        <v>2</v>
      </c>
      <c r="Y753" t="s">
        <v>51</v>
      </c>
      <c r="Z753">
        <v>2</v>
      </c>
      <c r="AC753">
        <v>2</v>
      </c>
    </row>
    <row r="754" spans="1:29">
      <c r="A754" s="5" t="s">
        <v>466</v>
      </c>
      <c r="B754">
        <v>117</v>
      </c>
      <c r="C754">
        <v>118</v>
      </c>
      <c r="D754" t="s">
        <v>37</v>
      </c>
      <c r="E754" t="s">
        <v>50</v>
      </c>
      <c r="F754" t="s">
        <v>49</v>
      </c>
      <c r="G754" t="s">
        <v>53</v>
      </c>
      <c r="I754" t="s">
        <v>137</v>
      </c>
      <c r="J754" t="s">
        <v>59</v>
      </c>
      <c r="K754" t="s">
        <v>61</v>
      </c>
      <c r="L754" t="s">
        <v>73</v>
      </c>
      <c r="W754" t="s">
        <v>65</v>
      </c>
      <c r="X754">
        <v>2</v>
      </c>
      <c r="Y754" t="s">
        <v>51</v>
      </c>
      <c r="Z754">
        <v>2</v>
      </c>
      <c r="AC754">
        <v>2</v>
      </c>
    </row>
    <row r="755" spans="1:29">
      <c r="A755" s="5" t="s">
        <v>466</v>
      </c>
      <c r="B755">
        <v>118</v>
      </c>
      <c r="C755">
        <v>119</v>
      </c>
      <c r="D755" t="s">
        <v>37</v>
      </c>
      <c r="E755" t="s">
        <v>50</v>
      </c>
      <c r="F755" t="s">
        <v>49</v>
      </c>
      <c r="G755" t="s">
        <v>53</v>
      </c>
      <c r="I755" t="s">
        <v>137</v>
      </c>
      <c r="J755" t="s">
        <v>59</v>
      </c>
      <c r="K755" t="s">
        <v>61</v>
      </c>
      <c r="L755" t="s">
        <v>73</v>
      </c>
      <c r="W755" t="s">
        <v>65</v>
      </c>
      <c r="X755">
        <v>2</v>
      </c>
      <c r="Y755" t="s">
        <v>51</v>
      </c>
      <c r="Z755">
        <v>2</v>
      </c>
      <c r="AC755">
        <v>2</v>
      </c>
    </row>
    <row r="756" spans="1:29">
      <c r="A756" s="5" t="s">
        <v>466</v>
      </c>
      <c r="B756">
        <v>119</v>
      </c>
      <c r="C756">
        <v>120</v>
      </c>
      <c r="D756" t="s">
        <v>37</v>
      </c>
      <c r="E756" t="s">
        <v>50</v>
      </c>
      <c r="F756" t="s">
        <v>49</v>
      </c>
      <c r="G756" t="s">
        <v>53</v>
      </c>
      <c r="I756" t="s">
        <v>137</v>
      </c>
      <c r="J756" t="s">
        <v>68</v>
      </c>
      <c r="K756" t="s">
        <v>61</v>
      </c>
      <c r="L756" t="s">
        <v>73</v>
      </c>
      <c r="W756" t="s">
        <v>65</v>
      </c>
      <c r="X756">
        <v>2</v>
      </c>
      <c r="Y756" t="s">
        <v>51</v>
      </c>
      <c r="Z756">
        <v>2</v>
      </c>
      <c r="AC756">
        <v>3</v>
      </c>
    </row>
    <row r="757" spans="1:29">
      <c r="A757" s="5" t="s">
        <v>466</v>
      </c>
      <c r="B757">
        <v>120</v>
      </c>
      <c r="C757">
        <v>121</v>
      </c>
      <c r="D757" t="s">
        <v>37</v>
      </c>
      <c r="E757" t="s">
        <v>50</v>
      </c>
      <c r="F757" t="s">
        <v>49</v>
      </c>
      <c r="G757" t="s">
        <v>53</v>
      </c>
      <c r="I757" t="s">
        <v>138</v>
      </c>
      <c r="J757" t="s">
        <v>68</v>
      </c>
      <c r="K757" t="s">
        <v>61</v>
      </c>
      <c r="L757" t="s">
        <v>44</v>
      </c>
      <c r="W757" t="s">
        <v>65</v>
      </c>
      <c r="X757">
        <v>2</v>
      </c>
      <c r="Y757" t="s">
        <v>51</v>
      </c>
      <c r="Z757">
        <v>2</v>
      </c>
      <c r="AC757">
        <v>3</v>
      </c>
    </row>
    <row r="758" spans="1:29">
      <c r="A758" s="5" t="s">
        <v>466</v>
      </c>
      <c r="B758">
        <v>121</v>
      </c>
      <c r="C758">
        <v>122</v>
      </c>
      <c r="D758" t="s">
        <v>37</v>
      </c>
      <c r="E758" t="s">
        <v>50</v>
      </c>
      <c r="F758" t="s">
        <v>49</v>
      </c>
      <c r="G758" t="s">
        <v>53</v>
      </c>
      <c r="I758" t="s">
        <v>139</v>
      </c>
      <c r="J758" t="s">
        <v>68</v>
      </c>
      <c r="K758" t="s">
        <v>61</v>
      </c>
      <c r="L758" t="s">
        <v>44</v>
      </c>
      <c r="W758" t="s">
        <v>65</v>
      </c>
      <c r="X758">
        <v>2</v>
      </c>
      <c r="Y758" t="s">
        <v>51</v>
      </c>
      <c r="Z758">
        <v>2</v>
      </c>
      <c r="AC758">
        <v>3</v>
      </c>
    </row>
    <row r="759" spans="1:29">
      <c r="A759" s="5" t="s">
        <v>466</v>
      </c>
      <c r="B759">
        <v>122</v>
      </c>
      <c r="C759">
        <v>123</v>
      </c>
      <c r="D759" t="s">
        <v>37</v>
      </c>
      <c r="E759" t="s">
        <v>50</v>
      </c>
      <c r="F759" t="s">
        <v>49</v>
      </c>
      <c r="G759" t="s">
        <v>53</v>
      </c>
      <c r="I759" t="s">
        <v>139</v>
      </c>
      <c r="J759" t="s">
        <v>115</v>
      </c>
      <c r="K759" t="s">
        <v>61</v>
      </c>
      <c r="L759" t="s">
        <v>44</v>
      </c>
      <c r="W759" t="s">
        <v>65</v>
      </c>
      <c r="X759">
        <v>2</v>
      </c>
      <c r="Y759" t="s">
        <v>51</v>
      </c>
      <c r="Z759">
        <v>2</v>
      </c>
      <c r="AC759">
        <v>2</v>
      </c>
    </row>
    <row r="760" spans="1:29">
      <c r="A760" s="5" t="s">
        <v>466</v>
      </c>
      <c r="B760">
        <v>123</v>
      </c>
      <c r="C760">
        <v>124</v>
      </c>
      <c r="D760" t="s">
        <v>37</v>
      </c>
      <c r="E760" t="s">
        <v>50</v>
      </c>
      <c r="F760" t="s">
        <v>49</v>
      </c>
      <c r="G760" t="s">
        <v>53</v>
      </c>
      <c r="I760" t="s">
        <v>139</v>
      </c>
      <c r="J760" t="s">
        <v>115</v>
      </c>
      <c r="K760" t="s">
        <v>61</v>
      </c>
      <c r="L760" t="s">
        <v>44</v>
      </c>
      <c r="W760" t="s">
        <v>65</v>
      </c>
      <c r="X760">
        <v>2</v>
      </c>
      <c r="Y760" t="s">
        <v>51</v>
      </c>
      <c r="Z760">
        <v>2</v>
      </c>
      <c r="AC760">
        <v>2</v>
      </c>
    </row>
    <row r="761" spans="1:29">
      <c r="A761" s="5" t="s">
        <v>466</v>
      </c>
      <c r="B761">
        <v>124</v>
      </c>
      <c r="C761">
        <v>125</v>
      </c>
      <c r="D761" t="s">
        <v>37</v>
      </c>
      <c r="E761" t="s">
        <v>50</v>
      </c>
      <c r="F761" t="s">
        <v>49</v>
      </c>
      <c r="G761" t="s">
        <v>53</v>
      </c>
      <c r="I761" t="s">
        <v>139</v>
      </c>
      <c r="J761" t="s">
        <v>115</v>
      </c>
      <c r="K761" t="s">
        <v>61</v>
      </c>
      <c r="L761" t="s">
        <v>73</v>
      </c>
      <c r="W761" t="s">
        <v>65</v>
      </c>
      <c r="X761">
        <v>2</v>
      </c>
      <c r="Y761" t="s">
        <v>51</v>
      </c>
      <c r="Z761">
        <v>2</v>
      </c>
      <c r="AC761">
        <v>2</v>
      </c>
    </row>
    <row r="762" spans="1:29">
      <c r="A762" s="5" t="s">
        <v>466</v>
      </c>
      <c r="B762">
        <v>125</v>
      </c>
      <c r="C762">
        <v>126</v>
      </c>
      <c r="D762" t="s">
        <v>37</v>
      </c>
      <c r="E762" t="s">
        <v>50</v>
      </c>
      <c r="F762" t="s">
        <v>49</v>
      </c>
      <c r="G762" t="s">
        <v>53</v>
      </c>
      <c r="I762" t="s">
        <v>139</v>
      </c>
      <c r="J762" t="s">
        <v>115</v>
      </c>
      <c r="K762" t="s">
        <v>61</v>
      </c>
      <c r="L762" t="s">
        <v>73</v>
      </c>
      <c r="W762" t="s">
        <v>65</v>
      </c>
      <c r="X762">
        <v>2</v>
      </c>
      <c r="Y762" t="s">
        <v>51</v>
      </c>
      <c r="Z762">
        <v>2</v>
      </c>
      <c r="AC762">
        <v>2</v>
      </c>
    </row>
    <row r="763" spans="1:29">
      <c r="A763" s="5" t="s">
        <v>466</v>
      </c>
      <c r="B763">
        <v>126</v>
      </c>
      <c r="C763">
        <v>127</v>
      </c>
      <c r="D763" t="s">
        <v>37</v>
      </c>
      <c r="E763" t="s">
        <v>50</v>
      </c>
      <c r="F763" t="s">
        <v>49</v>
      </c>
      <c r="G763" t="s">
        <v>53</v>
      </c>
      <c r="I763" t="s">
        <v>139</v>
      </c>
      <c r="J763" t="s">
        <v>120</v>
      </c>
      <c r="K763" t="s">
        <v>61</v>
      </c>
      <c r="L763" t="s">
        <v>73</v>
      </c>
      <c r="W763" t="s">
        <v>65</v>
      </c>
      <c r="X763">
        <v>2</v>
      </c>
      <c r="Y763" t="s">
        <v>51</v>
      </c>
      <c r="Z763">
        <v>2</v>
      </c>
      <c r="AC763">
        <v>1</v>
      </c>
    </row>
    <row r="764" spans="1:29">
      <c r="A764" s="5" t="s">
        <v>466</v>
      </c>
      <c r="B764">
        <v>127</v>
      </c>
      <c r="C764">
        <v>128</v>
      </c>
      <c r="D764" t="s">
        <v>37</v>
      </c>
      <c r="E764" t="s">
        <v>50</v>
      </c>
      <c r="F764" t="s">
        <v>49</v>
      </c>
      <c r="G764" t="s">
        <v>53</v>
      </c>
      <c r="I764" t="s">
        <v>139</v>
      </c>
      <c r="J764" t="s">
        <v>115</v>
      </c>
      <c r="K764" t="s">
        <v>61</v>
      </c>
      <c r="L764" t="s">
        <v>73</v>
      </c>
      <c r="W764" t="s">
        <v>65</v>
      </c>
      <c r="X764">
        <v>2</v>
      </c>
      <c r="Y764" t="s">
        <v>51</v>
      </c>
      <c r="Z764">
        <v>2</v>
      </c>
      <c r="AC764">
        <v>2</v>
      </c>
    </row>
    <row r="765" spans="1:29">
      <c r="A765" s="5" t="s">
        <v>466</v>
      </c>
      <c r="B765">
        <v>128</v>
      </c>
      <c r="C765">
        <v>129</v>
      </c>
      <c r="D765" t="s">
        <v>37</v>
      </c>
      <c r="E765" t="s">
        <v>50</v>
      </c>
      <c r="F765" t="s">
        <v>49</v>
      </c>
      <c r="G765" t="s">
        <v>53</v>
      </c>
      <c r="I765" t="s">
        <v>139</v>
      </c>
      <c r="J765" t="s">
        <v>59</v>
      </c>
      <c r="K765" t="s">
        <v>61</v>
      </c>
      <c r="L765" t="s">
        <v>73</v>
      </c>
      <c r="W765" t="s">
        <v>65</v>
      </c>
      <c r="X765">
        <v>2</v>
      </c>
      <c r="Y765" t="s">
        <v>51</v>
      </c>
      <c r="Z765">
        <v>2</v>
      </c>
      <c r="AC765">
        <v>2</v>
      </c>
    </row>
    <row r="766" spans="1:29">
      <c r="A766" s="5" t="s">
        <v>466</v>
      </c>
      <c r="B766">
        <v>129</v>
      </c>
      <c r="C766">
        <v>130</v>
      </c>
      <c r="D766" t="s">
        <v>37</v>
      </c>
      <c r="E766" t="s">
        <v>50</v>
      </c>
      <c r="F766" t="s">
        <v>49</v>
      </c>
      <c r="G766" t="s">
        <v>53</v>
      </c>
      <c r="I766" t="s">
        <v>139</v>
      </c>
      <c r="J766" t="s">
        <v>59</v>
      </c>
      <c r="K766" t="s">
        <v>61</v>
      </c>
      <c r="L766" t="s">
        <v>73</v>
      </c>
      <c r="W766" t="s">
        <v>65</v>
      </c>
      <c r="X766">
        <v>2</v>
      </c>
      <c r="Y766" t="s">
        <v>51</v>
      </c>
      <c r="Z766">
        <v>2</v>
      </c>
      <c r="AC766">
        <v>2</v>
      </c>
    </row>
    <row r="767" spans="1:29">
      <c r="A767" s="5" t="s">
        <v>466</v>
      </c>
      <c r="B767">
        <v>130</v>
      </c>
      <c r="C767">
        <v>131</v>
      </c>
      <c r="D767" t="s">
        <v>37</v>
      </c>
      <c r="E767" t="s">
        <v>49</v>
      </c>
      <c r="F767" t="s">
        <v>50</v>
      </c>
      <c r="G767" t="s">
        <v>53</v>
      </c>
      <c r="I767" t="s">
        <v>140</v>
      </c>
      <c r="J767" t="s">
        <v>60</v>
      </c>
      <c r="K767" t="s">
        <v>62</v>
      </c>
      <c r="L767" t="s">
        <v>44</v>
      </c>
      <c r="W767" t="s">
        <v>65</v>
      </c>
      <c r="X767">
        <v>2</v>
      </c>
      <c r="Y767" t="s">
        <v>51</v>
      </c>
      <c r="Z767">
        <v>7</v>
      </c>
      <c r="AA767" t="s">
        <v>66</v>
      </c>
      <c r="AB767">
        <v>2</v>
      </c>
      <c r="AC767">
        <v>4</v>
      </c>
    </row>
    <row r="768" spans="1:29">
      <c r="A768" s="5" t="s">
        <v>466</v>
      </c>
      <c r="B768">
        <v>131</v>
      </c>
      <c r="C768">
        <v>132</v>
      </c>
      <c r="D768" t="s">
        <v>37</v>
      </c>
      <c r="E768" t="s">
        <v>50</v>
      </c>
      <c r="F768" t="s">
        <v>49</v>
      </c>
      <c r="G768" t="s">
        <v>53</v>
      </c>
      <c r="I768" t="s">
        <v>141</v>
      </c>
      <c r="J768" t="s">
        <v>59</v>
      </c>
      <c r="K768" t="s">
        <v>61</v>
      </c>
      <c r="L768" t="s">
        <v>73</v>
      </c>
      <c r="W768" t="s">
        <v>65</v>
      </c>
      <c r="X768">
        <v>2</v>
      </c>
      <c r="Y768" t="s">
        <v>51</v>
      </c>
      <c r="Z768">
        <v>2</v>
      </c>
      <c r="AC768">
        <v>2</v>
      </c>
    </row>
    <row r="769" spans="1:29">
      <c r="A769" s="5" t="s">
        <v>466</v>
      </c>
      <c r="B769">
        <v>132</v>
      </c>
      <c r="C769">
        <v>133</v>
      </c>
      <c r="D769" t="s">
        <v>37</v>
      </c>
      <c r="E769" t="s">
        <v>50</v>
      </c>
      <c r="F769" t="s">
        <v>49</v>
      </c>
      <c r="G769" t="s">
        <v>53</v>
      </c>
      <c r="I769" t="s">
        <v>141</v>
      </c>
      <c r="J769" t="s">
        <v>68</v>
      </c>
      <c r="K769" t="s">
        <v>61</v>
      </c>
      <c r="L769" t="s">
        <v>73</v>
      </c>
      <c r="W769" t="s">
        <v>65</v>
      </c>
      <c r="X769">
        <v>2</v>
      </c>
      <c r="Y769" t="s">
        <v>51</v>
      </c>
      <c r="Z769">
        <v>2</v>
      </c>
      <c r="AC769">
        <v>3</v>
      </c>
    </row>
    <row r="770" spans="1:29">
      <c r="A770" s="5" t="s">
        <v>466</v>
      </c>
      <c r="B770">
        <v>133</v>
      </c>
      <c r="C770">
        <v>134</v>
      </c>
      <c r="D770" t="s">
        <v>37</v>
      </c>
      <c r="E770" t="s">
        <v>50</v>
      </c>
      <c r="F770" t="s">
        <v>49</v>
      </c>
      <c r="G770" t="s">
        <v>53</v>
      </c>
      <c r="I770" t="s">
        <v>142</v>
      </c>
      <c r="J770" t="s">
        <v>68</v>
      </c>
      <c r="K770" t="s">
        <v>61</v>
      </c>
      <c r="L770" t="s">
        <v>44</v>
      </c>
      <c r="W770" t="s">
        <v>65</v>
      </c>
      <c r="X770">
        <v>2</v>
      </c>
      <c r="Y770" t="s">
        <v>51</v>
      </c>
      <c r="Z770">
        <v>2</v>
      </c>
      <c r="AC770">
        <v>3</v>
      </c>
    </row>
    <row r="771" spans="1:29">
      <c r="A771" s="5" t="s">
        <v>466</v>
      </c>
      <c r="B771">
        <v>134</v>
      </c>
      <c r="C771">
        <v>135</v>
      </c>
      <c r="D771" t="s">
        <v>37</v>
      </c>
      <c r="E771" t="s">
        <v>50</v>
      </c>
      <c r="F771" t="s">
        <v>49</v>
      </c>
      <c r="G771" t="s">
        <v>53</v>
      </c>
      <c r="I771" t="s">
        <v>142</v>
      </c>
      <c r="J771" t="s">
        <v>68</v>
      </c>
      <c r="K771" t="s">
        <v>61</v>
      </c>
      <c r="L771" t="s">
        <v>44</v>
      </c>
      <c r="W771" t="s">
        <v>65</v>
      </c>
      <c r="X771">
        <v>2</v>
      </c>
      <c r="Y771" t="s">
        <v>51</v>
      </c>
      <c r="Z771">
        <v>2</v>
      </c>
      <c r="AC771">
        <v>3</v>
      </c>
    </row>
    <row r="772" spans="1:29">
      <c r="A772" s="5" t="s">
        <v>466</v>
      </c>
      <c r="B772">
        <v>135</v>
      </c>
      <c r="C772">
        <v>136</v>
      </c>
      <c r="D772" t="s">
        <v>37</v>
      </c>
      <c r="E772" t="s">
        <v>50</v>
      </c>
      <c r="F772" t="s">
        <v>49</v>
      </c>
      <c r="G772" t="s">
        <v>53</v>
      </c>
      <c r="I772" t="s">
        <v>131</v>
      </c>
      <c r="J772" t="s">
        <v>68</v>
      </c>
      <c r="K772" t="s">
        <v>61</v>
      </c>
      <c r="L772" t="s">
        <v>44</v>
      </c>
      <c r="W772" t="s">
        <v>65</v>
      </c>
      <c r="X772">
        <v>2</v>
      </c>
      <c r="Y772" t="s">
        <v>51</v>
      </c>
      <c r="Z772">
        <v>2</v>
      </c>
      <c r="AC772">
        <v>3</v>
      </c>
    </row>
    <row r="773" spans="1:29">
      <c r="A773" s="5" t="s">
        <v>466</v>
      </c>
      <c r="B773">
        <v>136</v>
      </c>
      <c r="C773">
        <v>137</v>
      </c>
      <c r="D773" t="s">
        <v>37</v>
      </c>
      <c r="E773" t="s">
        <v>50</v>
      </c>
      <c r="F773" t="s">
        <v>49</v>
      </c>
      <c r="G773" t="s">
        <v>53</v>
      </c>
      <c r="I773" t="s">
        <v>131</v>
      </c>
      <c r="J773" t="s">
        <v>68</v>
      </c>
      <c r="K773" t="s">
        <v>61</v>
      </c>
      <c r="L773" t="s">
        <v>44</v>
      </c>
      <c r="W773" t="s">
        <v>65</v>
      </c>
      <c r="X773">
        <v>2</v>
      </c>
      <c r="Y773" t="s">
        <v>51</v>
      </c>
      <c r="Z773">
        <v>2</v>
      </c>
      <c r="AC773">
        <v>3</v>
      </c>
    </row>
    <row r="774" spans="1:29">
      <c r="A774" s="5" t="s">
        <v>466</v>
      </c>
      <c r="B774">
        <v>137</v>
      </c>
      <c r="C774">
        <v>138</v>
      </c>
      <c r="D774" t="s">
        <v>37</v>
      </c>
      <c r="E774" t="s">
        <v>50</v>
      </c>
      <c r="F774" t="s">
        <v>49</v>
      </c>
      <c r="G774" t="s">
        <v>53</v>
      </c>
      <c r="I774" t="s">
        <v>131</v>
      </c>
      <c r="J774" t="s">
        <v>68</v>
      </c>
      <c r="K774" t="s">
        <v>61</v>
      </c>
      <c r="L774" t="s">
        <v>44</v>
      </c>
      <c r="W774" t="s">
        <v>65</v>
      </c>
      <c r="X774">
        <v>2</v>
      </c>
      <c r="Y774" t="s">
        <v>51</v>
      </c>
      <c r="Z774">
        <v>2</v>
      </c>
      <c r="AC774">
        <v>3</v>
      </c>
    </row>
    <row r="775" spans="1:29">
      <c r="A775" s="5" t="s">
        <v>466</v>
      </c>
      <c r="B775">
        <v>138</v>
      </c>
      <c r="C775">
        <v>139</v>
      </c>
      <c r="D775" t="s">
        <v>37</v>
      </c>
      <c r="E775" t="s">
        <v>50</v>
      </c>
      <c r="F775" t="s">
        <v>49</v>
      </c>
      <c r="G775" t="s">
        <v>53</v>
      </c>
      <c r="I775" t="s">
        <v>142</v>
      </c>
      <c r="J775" t="s">
        <v>68</v>
      </c>
      <c r="K775" t="s">
        <v>61</v>
      </c>
      <c r="L775" t="s">
        <v>44</v>
      </c>
      <c r="W775" t="s">
        <v>65</v>
      </c>
      <c r="X775">
        <v>2</v>
      </c>
      <c r="Y775" t="s">
        <v>51</v>
      </c>
      <c r="Z775">
        <v>2</v>
      </c>
      <c r="AC775">
        <v>3</v>
      </c>
    </row>
    <row r="776" spans="1:29">
      <c r="A776" s="5" t="s">
        <v>466</v>
      </c>
      <c r="B776">
        <v>139</v>
      </c>
      <c r="C776">
        <v>140</v>
      </c>
      <c r="D776" t="s">
        <v>37</v>
      </c>
      <c r="E776" t="s">
        <v>50</v>
      </c>
      <c r="F776" t="s">
        <v>49</v>
      </c>
      <c r="G776" t="s">
        <v>53</v>
      </c>
      <c r="I776" t="s">
        <v>142</v>
      </c>
      <c r="J776" t="s">
        <v>68</v>
      </c>
      <c r="K776" t="s">
        <v>61</v>
      </c>
      <c r="L776" t="s">
        <v>44</v>
      </c>
      <c r="W776" t="s">
        <v>65</v>
      </c>
      <c r="X776">
        <v>2</v>
      </c>
      <c r="Y776" t="s">
        <v>51</v>
      </c>
      <c r="Z776">
        <v>2</v>
      </c>
      <c r="AC776">
        <v>3</v>
      </c>
    </row>
    <row r="777" spans="1:29">
      <c r="A777" s="5" t="s">
        <v>467</v>
      </c>
      <c r="B777">
        <v>0</v>
      </c>
      <c r="C777">
        <v>1</v>
      </c>
      <c r="D777" t="s">
        <v>37</v>
      </c>
      <c r="E777" t="s">
        <v>39</v>
      </c>
      <c r="G777" t="s">
        <v>43</v>
      </c>
      <c r="I777" t="s">
        <v>391</v>
      </c>
      <c r="K777" t="s">
        <v>61</v>
      </c>
      <c r="L777" t="s">
        <v>44</v>
      </c>
      <c r="W777" t="s">
        <v>52</v>
      </c>
      <c r="X777">
        <v>2</v>
      </c>
      <c r="Y777" t="s">
        <v>46</v>
      </c>
      <c r="Z777">
        <v>2</v>
      </c>
      <c r="AC777">
        <v>1</v>
      </c>
    </row>
    <row r="778" spans="1:29">
      <c r="A778" s="5" t="s">
        <v>467</v>
      </c>
      <c r="B778">
        <v>1</v>
      </c>
      <c r="C778">
        <v>2</v>
      </c>
      <c r="D778" t="s">
        <v>37</v>
      </c>
      <c r="E778" t="s">
        <v>39</v>
      </c>
      <c r="G778" t="s">
        <v>43</v>
      </c>
      <c r="I778" t="s">
        <v>392</v>
      </c>
      <c r="J778" t="s">
        <v>68</v>
      </c>
      <c r="K778" t="s">
        <v>61</v>
      </c>
      <c r="L778" t="s">
        <v>44</v>
      </c>
      <c r="W778" t="s">
        <v>52</v>
      </c>
      <c r="X778">
        <v>2</v>
      </c>
      <c r="Y778" t="s">
        <v>46</v>
      </c>
      <c r="Z778">
        <v>2</v>
      </c>
      <c r="AC778">
        <v>3</v>
      </c>
    </row>
    <row r="779" spans="1:29">
      <c r="A779" s="5" t="s">
        <v>467</v>
      </c>
      <c r="B779">
        <v>2</v>
      </c>
      <c r="C779">
        <v>3</v>
      </c>
      <c r="D779" t="s">
        <v>37</v>
      </c>
      <c r="E779" t="s">
        <v>39</v>
      </c>
      <c r="G779" t="s">
        <v>43</v>
      </c>
      <c r="I779" t="s">
        <v>393</v>
      </c>
      <c r="J779" t="s">
        <v>68</v>
      </c>
      <c r="K779" t="s">
        <v>61</v>
      </c>
      <c r="L779" t="s">
        <v>44</v>
      </c>
      <c r="W779" t="s">
        <v>52</v>
      </c>
      <c r="X779">
        <v>2</v>
      </c>
      <c r="Y779" t="s">
        <v>46</v>
      </c>
      <c r="Z779">
        <v>2</v>
      </c>
      <c r="AC779">
        <v>3</v>
      </c>
    </row>
    <row r="780" spans="1:29">
      <c r="A780" s="5" t="s">
        <v>467</v>
      </c>
      <c r="B780">
        <v>3</v>
      </c>
      <c r="C780">
        <v>4</v>
      </c>
      <c r="D780" t="s">
        <v>37</v>
      </c>
      <c r="E780" t="s">
        <v>39</v>
      </c>
      <c r="F780" t="s">
        <v>50</v>
      </c>
      <c r="G780" t="s">
        <v>38</v>
      </c>
      <c r="I780" t="s">
        <v>121</v>
      </c>
      <c r="K780" t="s">
        <v>61</v>
      </c>
      <c r="L780" t="s">
        <v>73</v>
      </c>
      <c r="W780" t="s">
        <v>52</v>
      </c>
      <c r="X780">
        <v>1</v>
      </c>
      <c r="Y780" t="s">
        <v>46</v>
      </c>
      <c r="Z780">
        <v>1</v>
      </c>
      <c r="AA780" t="s">
        <v>65</v>
      </c>
      <c r="AB780">
        <v>1</v>
      </c>
      <c r="AC780">
        <v>1</v>
      </c>
    </row>
    <row r="781" spans="1:29">
      <c r="A781" s="5" t="s">
        <v>467</v>
      </c>
      <c r="B781">
        <v>4</v>
      </c>
      <c r="C781">
        <v>5</v>
      </c>
      <c r="D781" t="s">
        <v>37</v>
      </c>
      <c r="E781" t="s">
        <v>39</v>
      </c>
      <c r="F781" t="s">
        <v>50</v>
      </c>
      <c r="G781" t="s">
        <v>38</v>
      </c>
      <c r="I781" t="s">
        <v>122</v>
      </c>
      <c r="K781" t="s">
        <v>61</v>
      </c>
      <c r="L781" t="s">
        <v>73</v>
      </c>
      <c r="W781" t="s">
        <v>52</v>
      </c>
      <c r="X781">
        <v>1</v>
      </c>
      <c r="Y781" t="s">
        <v>46</v>
      </c>
      <c r="Z781">
        <v>1</v>
      </c>
      <c r="AA781" t="s">
        <v>65</v>
      </c>
      <c r="AB781">
        <v>1</v>
      </c>
      <c r="AC781">
        <v>1</v>
      </c>
    </row>
    <row r="782" spans="1:29">
      <c r="A782" s="5" t="s">
        <v>467</v>
      </c>
      <c r="B782">
        <v>5</v>
      </c>
      <c r="C782">
        <v>6</v>
      </c>
      <c r="D782" t="s">
        <v>37</v>
      </c>
      <c r="E782" t="s">
        <v>39</v>
      </c>
      <c r="F782" t="s">
        <v>50</v>
      </c>
      <c r="G782" t="s">
        <v>38</v>
      </c>
      <c r="I782" t="s">
        <v>122</v>
      </c>
      <c r="J782" t="s">
        <v>163</v>
      </c>
      <c r="K782" t="s">
        <v>61</v>
      </c>
      <c r="L782" t="s">
        <v>73</v>
      </c>
      <c r="W782" t="s">
        <v>52</v>
      </c>
      <c r="X782">
        <v>2</v>
      </c>
      <c r="Y782" t="s">
        <v>46</v>
      </c>
      <c r="Z782">
        <v>1</v>
      </c>
      <c r="AA782" t="s">
        <v>65</v>
      </c>
      <c r="AB782">
        <v>1</v>
      </c>
      <c r="AC782">
        <v>2</v>
      </c>
    </row>
    <row r="783" spans="1:29">
      <c r="A783" s="5" t="s">
        <v>467</v>
      </c>
      <c r="B783">
        <v>6</v>
      </c>
      <c r="C783">
        <v>7</v>
      </c>
      <c r="D783" t="s">
        <v>37</v>
      </c>
      <c r="E783" t="s">
        <v>39</v>
      </c>
      <c r="F783" t="s">
        <v>50</v>
      </c>
      <c r="G783" t="s">
        <v>38</v>
      </c>
      <c r="I783" t="s">
        <v>122</v>
      </c>
      <c r="J783" t="s">
        <v>163</v>
      </c>
      <c r="K783" t="s">
        <v>61</v>
      </c>
      <c r="L783" t="s">
        <v>73</v>
      </c>
      <c r="W783" t="s">
        <v>52</v>
      </c>
      <c r="X783">
        <v>2</v>
      </c>
      <c r="Y783" t="s">
        <v>46</v>
      </c>
      <c r="Z783">
        <v>1</v>
      </c>
      <c r="AA783" t="s">
        <v>65</v>
      </c>
      <c r="AB783">
        <v>1</v>
      </c>
      <c r="AC783">
        <v>2</v>
      </c>
    </row>
    <row r="784" spans="1:29">
      <c r="A784" s="5" t="s">
        <v>467</v>
      </c>
      <c r="B784">
        <v>7</v>
      </c>
      <c r="C784">
        <v>8</v>
      </c>
      <c r="D784" t="s">
        <v>37</v>
      </c>
      <c r="E784" t="s">
        <v>39</v>
      </c>
      <c r="F784" t="s">
        <v>50</v>
      </c>
      <c r="G784" t="s">
        <v>38</v>
      </c>
      <c r="I784" t="s">
        <v>123</v>
      </c>
      <c r="K784" t="s">
        <v>61</v>
      </c>
      <c r="L784" t="s">
        <v>73</v>
      </c>
      <c r="W784" t="s">
        <v>52</v>
      </c>
      <c r="X784">
        <v>2</v>
      </c>
      <c r="Y784" t="s">
        <v>46</v>
      </c>
      <c r="Z784">
        <v>1</v>
      </c>
      <c r="AA784" t="s">
        <v>65</v>
      </c>
      <c r="AB784">
        <v>1</v>
      </c>
      <c r="AC784">
        <v>1</v>
      </c>
    </row>
    <row r="785" spans="1:29">
      <c r="A785" s="5" t="s">
        <v>467</v>
      </c>
      <c r="B785">
        <v>8</v>
      </c>
      <c r="C785">
        <v>9</v>
      </c>
      <c r="D785" t="s">
        <v>37</v>
      </c>
      <c r="E785" t="s">
        <v>39</v>
      </c>
      <c r="F785" t="s">
        <v>50</v>
      </c>
      <c r="G785" t="s">
        <v>38</v>
      </c>
      <c r="I785" t="s">
        <v>123</v>
      </c>
      <c r="K785" t="s">
        <v>61</v>
      </c>
      <c r="L785" t="s">
        <v>73</v>
      </c>
      <c r="W785" t="s">
        <v>52</v>
      </c>
      <c r="X785">
        <v>2</v>
      </c>
      <c r="Y785" t="s">
        <v>46</v>
      </c>
      <c r="Z785">
        <v>1</v>
      </c>
      <c r="AA785" t="s">
        <v>65</v>
      </c>
      <c r="AB785">
        <v>1</v>
      </c>
      <c r="AC785">
        <v>1</v>
      </c>
    </row>
    <row r="786" spans="1:29">
      <c r="A786" s="5" t="s">
        <v>467</v>
      </c>
      <c r="B786">
        <v>9</v>
      </c>
      <c r="C786">
        <v>10</v>
      </c>
      <c r="D786" t="s">
        <v>37</v>
      </c>
      <c r="E786" t="s">
        <v>39</v>
      </c>
      <c r="F786" t="s">
        <v>50</v>
      </c>
      <c r="G786" t="s">
        <v>38</v>
      </c>
      <c r="I786" t="s">
        <v>123</v>
      </c>
      <c r="J786" t="s">
        <v>115</v>
      </c>
      <c r="K786" t="s">
        <v>61</v>
      </c>
      <c r="L786" t="s">
        <v>73</v>
      </c>
      <c r="W786" t="s">
        <v>52</v>
      </c>
      <c r="X786">
        <v>2</v>
      </c>
      <c r="Y786" t="s">
        <v>46</v>
      </c>
      <c r="Z786">
        <v>1</v>
      </c>
      <c r="AA786" t="s">
        <v>65</v>
      </c>
      <c r="AB786">
        <v>1</v>
      </c>
      <c r="AC786">
        <v>2</v>
      </c>
    </row>
    <row r="787" spans="1:29">
      <c r="A787" s="5" t="s">
        <v>467</v>
      </c>
      <c r="B787">
        <v>10</v>
      </c>
      <c r="C787">
        <v>11</v>
      </c>
      <c r="D787" t="s">
        <v>37</v>
      </c>
      <c r="E787" t="s">
        <v>39</v>
      </c>
      <c r="F787" t="s">
        <v>50</v>
      </c>
      <c r="G787" t="s">
        <v>38</v>
      </c>
      <c r="I787" t="s">
        <v>123</v>
      </c>
      <c r="J787" t="s">
        <v>115</v>
      </c>
      <c r="K787" t="s">
        <v>61</v>
      </c>
      <c r="L787" t="s">
        <v>73</v>
      </c>
      <c r="W787" t="s">
        <v>52</v>
      </c>
      <c r="X787">
        <v>2</v>
      </c>
      <c r="Y787" t="s">
        <v>46</v>
      </c>
      <c r="Z787">
        <v>1</v>
      </c>
      <c r="AA787" t="s">
        <v>65</v>
      </c>
      <c r="AB787">
        <v>1</v>
      </c>
      <c r="AC787">
        <v>2</v>
      </c>
    </row>
    <row r="788" spans="1:29">
      <c r="A788" s="5" t="s">
        <v>467</v>
      </c>
      <c r="B788">
        <v>11</v>
      </c>
      <c r="C788">
        <v>12</v>
      </c>
      <c r="D788" t="s">
        <v>37</v>
      </c>
      <c r="E788" t="s">
        <v>39</v>
      </c>
      <c r="F788" t="s">
        <v>50</v>
      </c>
      <c r="G788" t="s">
        <v>38</v>
      </c>
      <c r="I788" t="s">
        <v>123</v>
      </c>
      <c r="J788" t="s">
        <v>115</v>
      </c>
      <c r="K788" t="s">
        <v>61</v>
      </c>
      <c r="L788" t="s">
        <v>73</v>
      </c>
      <c r="W788" t="s">
        <v>52</v>
      </c>
      <c r="X788">
        <v>2</v>
      </c>
      <c r="Y788" t="s">
        <v>46</v>
      </c>
      <c r="Z788">
        <v>1</v>
      </c>
      <c r="AA788" t="s">
        <v>65</v>
      </c>
      <c r="AB788">
        <v>1</v>
      </c>
      <c r="AC788">
        <v>2</v>
      </c>
    </row>
    <row r="789" spans="1:29">
      <c r="A789" s="5" t="s">
        <v>467</v>
      </c>
      <c r="B789">
        <v>12</v>
      </c>
      <c r="C789">
        <v>13</v>
      </c>
      <c r="D789" t="s">
        <v>37</v>
      </c>
      <c r="E789" t="s">
        <v>39</v>
      </c>
      <c r="F789" t="s">
        <v>50</v>
      </c>
      <c r="G789" t="s">
        <v>38</v>
      </c>
      <c r="I789" t="s">
        <v>123</v>
      </c>
      <c r="J789" t="s">
        <v>115</v>
      </c>
      <c r="K789" t="s">
        <v>61</v>
      </c>
      <c r="L789" t="s">
        <v>73</v>
      </c>
      <c r="W789" t="s">
        <v>52</v>
      </c>
      <c r="X789">
        <v>2</v>
      </c>
      <c r="Y789" t="s">
        <v>46</v>
      </c>
      <c r="Z789">
        <v>1</v>
      </c>
      <c r="AA789" t="s">
        <v>65</v>
      </c>
      <c r="AB789">
        <v>1</v>
      </c>
      <c r="AC789">
        <v>2</v>
      </c>
    </row>
    <row r="790" spans="1:29">
      <c r="A790" s="5" t="s">
        <v>467</v>
      </c>
      <c r="B790">
        <v>13</v>
      </c>
      <c r="C790">
        <v>14</v>
      </c>
      <c r="D790" t="s">
        <v>37</v>
      </c>
      <c r="E790" t="s">
        <v>39</v>
      </c>
      <c r="F790" t="s">
        <v>50</v>
      </c>
      <c r="G790" t="s">
        <v>38</v>
      </c>
      <c r="I790" t="s">
        <v>123</v>
      </c>
      <c r="J790" t="s">
        <v>115</v>
      </c>
      <c r="K790" t="s">
        <v>61</v>
      </c>
      <c r="L790" t="s">
        <v>73</v>
      </c>
      <c r="W790" t="s">
        <v>52</v>
      </c>
      <c r="X790">
        <v>2</v>
      </c>
      <c r="Y790" t="s">
        <v>46</v>
      </c>
      <c r="Z790">
        <v>1</v>
      </c>
      <c r="AA790" t="s">
        <v>65</v>
      </c>
      <c r="AB790">
        <v>1</v>
      </c>
      <c r="AC790">
        <v>2</v>
      </c>
    </row>
    <row r="791" spans="1:29">
      <c r="A791" s="5" t="s">
        <v>467</v>
      </c>
      <c r="B791">
        <v>14</v>
      </c>
      <c r="C791">
        <v>15</v>
      </c>
      <c r="D791" t="s">
        <v>37</v>
      </c>
      <c r="E791" t="s">
        <v>39</v>
      </c>
      <c r="F791" t="s">
        <v>50</v>
      </c>
      <c r="G791" t="s">
        <v>38</v>
      </c>
      <c r="I791" t="s">
        <v>123</v>
      </c>
      <c r="J791" t="s">
        <v>115</v>
      </c>
      <c r="K791" t="s">
        <v>61</v>
      </c>
      <c r="L791" t="s">
        <v>73</v>
      </c>
      <c r="W791" t="s">
        <v>52</v>
      </c>
      <c r="X791">
        <v>2</v>
      </c>
      <c r="Y791" t="s">
        <v>46</v>
      </c>
      <c r="Z791">
        <v>1</v>
      </c>
      <c r="AA791" t="s">
        <v>65</v>
      </c>
      <c r="AB791">
        <v>1</v>
      </c>
      <c r="AC791">
        <v>2</v>
      </c>
    </row>
    <row r="792" spans="1:29">
      <c r="A792" s="5" t="s">
        <v>467</v>
      </c>
      <c r="B792">
        <v>15</v>
      </c>
      <c r="C792">
        <v>16</v>
      </c>
      <c r="D792" t="s">
        <v>37</v>
      </c>
      <c r="E792" t="s">
        <v>39</v>
      </c>
      <c r="F792" t="s">
        <v>50</v>
      </c>
      <c r="G792" t="s">
        <v>38</v>
      </c>
      <c r="I792" t="s">
        <v>123</v>
      </c>
      <c r="J792" t="s">
        <v>115</v>
      </c>
      <c r="K792" t="s">
        <v>61</v>
      </c>
      <c r="L792" t="s">
        <v>73</v>
      </c>
      <c r="W792" t="s">
        <v>52</v>
      </c>
      <c r="X792">
        <v>2</v>
      </c>
      <c r="Y792" t="s">
        <v>46</v>
      </c>
      <c r="Z792">
        <v>1</v>
      </c>
      <c r="AA792" t="s">
        <v>65</v>
      </c>
      <c r="AB792">
        <v>1</v>
      </c>
      <c r="AC792">
        <v>2</v>
      </c>
    </row>
    <row r="793" spans="1:29">
      <c r="A793" s="5" t="s">
        <v>467</v>
      </c>
      <c r="B793">
        <v>16</v>
      </c>
      <c r="C793">
        <v>17</v>
      </c>
      <c r="D793" t="s">
        <v>37</v>
      </c>
      <c r="E793" t="s">
        <v>39</v>
      </c>
      <c r="F793" t="s">
        <v>50</v>
      </c>
      <c r="G793" t="s">
        <v>38</v>
      </c>
      <c r="I793" t="s">
        <v>123</v>
      </c>
      <c r="J793" t="s">
        <v>115</v>
      </c>
      <c r="K793" t="s">
        <v>61</v>
      </c>
      <c r="L793" t="s">
        <v>73</v>
      </c>
      <c r="W793" t="s">
        <v>52</v>
      </c>
      <c r="X793">
        <v>2</v>
      </c>
      <c r="Y793" t="s">
        <v>46</v>
      </c>
      <c r="Z793">
        <v>1</v>
      </c>
      <c r="AA793" t="s">
        <v>65</v>
      </c>
      <c r="AB793">
        <v>1</v>
      </c>
      <c r="AC793">
        <v>2</v>
      </c>
    </row>
    <row r="794" spans="1:29">
      <c r="A794" s="5" t="s">
        <v>467</v>
      </c>
      <c r="B794">
        <v>17</v>
      </c>
      <c r="C794">
        <v>18</v>
      </c>
      <c r="D794" t="s">
        <v>37</v>
      </c>
      <c r="E794" t="s">
        <v>39</v>
      </c>
      <c r="F794" t="s">
        <v>50</v>
      </c>
      <c r="G794" t="s">
        <v>38</v>
      </c>
      <c r="I794" t="s">
        <v>123</v>
      </c>
      <c r="J794" t="s">
        <v>115</v>
      </c>
      <c r="K794" t="s">
        <v>61</v>
      </c>
      <c r="L794" t="s">
        <v>73</v>
      </c>
      <c r="W794" t="s">
        <v>52</v>
      </c>
      <c r="X794">
        <v>2</v>
      </c>
      <c r="Y794" t="s">
        <v>46</v>
      </c>
      <c r="Z794">
        <v>1</v>
      </c>
      <c r="AA794" t="s">
        <v>65</v>
      </c>
      <c r="AB794">
        <v>1</v>
      </c>
      <c r="AC794">
        <v>2</v>
      </c>
    </row>
    <row r="795" spans="1:29">
      <c r="A795" s="5" t="s">
        <v>467</v>
      </c>
      <c r="B795">
        <v>18</v>
      </c>
      <c r="C795">
        <v>19</v>
      </c>
      <c r="D795" t="s">
        <v>37</v>
      </c>
      <c r="E795" t="s">
        <v>39</v>
      </c>
      <c r="F795" t="s">
        <v>50</v>
      </c>
      <c r="G795" t="s">
        <v>38</v>
      </c>
      <c r="I795" t="s">
        <v>123</v>
      </c>
      <c r="J795" t="s">
        <v>120</v>
      </c>
      <c r="K795" t="s">
        <v>61</v>
      </c>
      <c r="L795" t="s">
        <v>73</v>
      </c>
      <c r="W795" t="s">
        <v>52</v>
      </c>
      <c r="X795">
        <v>2</v>
      </c>
      <c r="Y795" t="s">
        <v>46</v>
      </c>
      <c r="Z795">
        <v>1</v>
      </c>
      <c r="AA795" t="s">
        <v>65</v>
      </c>
      <c r="AB795">
        <v>1</v>
      </c>
      <c r="AC795">
        <v>1</v>
      </c>
    </row>
    <row r="796" spans="1:29">
      <c r="A796" s="5" t="s">
        <v>467</v>
      </c>
      <c r="B796">
        <v>19</v>
      </c>
      <c r="C796">
        <v>20</v>
      </c>
      <c r="D796" t="s">
        <v>37</v>
      </c>
      <c r="E796" t="s">
        <v>39</v>
      </c>
      <c r="F796" t="s">
        <v>50</v>
      </c>
      <c r="G796" t="s">
        <v>38</v>
      </c>
      <c r="I796" t="s">
        <v>123</v>
      </c>
      <c r="J796" t="s">
        <v>115</v>
      </c>
      <c r="K796" t="s">
        <v>61</v>
      </c>
      <c r="L796" t="s">
        <v>73</v>
      </c>
      <c r="W796" t="s">
        <v>52</v>
      </c>
      <c r="X796">
        <v>2</v>
      </c>
      <c r="Y796" t="s">
        <v>46</v>
      </c>
      <c r="Z796">
        <v>1</v>
      </c>
      <c r="AA796" t="s">
        <v>65</v>
      </c>
      <c r="AB796">
        <v>1</v>
      </c>
      <c r="AC796">
        <v>2</v>
      </c>
    </row>
    <row r="797" spans="1:29">
      <c r="A797" s="5" t="s">
        <v>467</v>
      </c>
      <c r="B797">
        <v>20</v>
      </c>
      <c r="C797">
        <v>21</v>
      </c>
      <c r="D797" t="s">
        <v>37</v>
      </c>
      <c r="E797" t="s">
        <v>39</v>
      </c>
      <c r="F797" t="s">
        <v>50</v>
      </c>
      <c r="G797" t="s">
        <v>38</v>
      </c>
      <c r="I797" t="s">
        <v>394</v>
      </c>
      <c r="K797" t="s">
        <v>61</v>
      </c>
      <c r="L797" t="s">
        <v>73</v>
      </c>
      <c r="W797" t="s">
        <v>52</v>
      </c>
      <c r="X797">
        <v>1</v>
      </c>
      <c r="Y797" t="s">
        <v>51</v>
      </c>
      <c r="Z797">
        <v>1</v>
      </c>
      <c r="AA797" t="s">
        <v>65</v>
      </c>
      <c r="AB797">
        <v>1</v>
      </c>
      <c r="AC797">
        <v>1</v>
      </c>
    </row>
    <row r="798" spans="1:29">
      <c r="A798" s="5" t="s">
        <v>467</v>
      </c>
      <c r="B798">
        <v>21</v>
      </c>
      <c r="C798">
        <v>22</v>
      </c>
      <c r="D798" t="s">
        <v>37</v>
      </c>
      <c r="E798" t="s">
        <v>39</v>
      </c>
      <c r="F798" t="s">
        <v>50</v>
      </c>
      <c r="G798" t="s">
        <v>38</v>
      </c>
      <c r="I798" t="s">
        <v>394</v>
      </c>
      <c r="K798" t="s">
        <v>61</v>
      </c>
      <c r="L798" t="s">
        <v>73</v>
      </c>
      <c r="W798" t="s">
        <v>52</v>
      </c>
      <c r="X798">
        <v>1</v>
      </c>
      <c r="Y798" t="s">
        <v>51</v>
      </c>
      <c r="Z798">
        <v>1</v>
      </c>
      <c r="AA798" t="s">
        <v>65</v>
      </c>
      <c r="AB798">
        <v>1</v>
      </c>
      <c r="AC798">
        <v>1</v>
      </c>
    </row>
    <row r="799" spans="1:29">
      <c r="A799" s="5" t="s">
        <v>467</v>
      </c>
      <c r="B799">
        <v>22</v>
      </c>
      <c r="C799">
        <v>23</v>
      </c>
      <c r="D799" t="s">
        <v>37</v>
      </c>
      <c r="E799" t="s">
        <v>39</v>
      </c>
      <c r="F799" t="s">
        <v>50</v>
      </c>
      <c r="G799" t="s">
        <v>38</v>
      </c>
      <c r="I799" t="s">
        <v>394</v>
      </c>
      <c r="K799" t="s">
        <v>61</v>
      </c>
      <c r="L799" t="s">
        <v>73</v>
      </c>
      <c r="W799" t="s">
        <v>52</v>
      </c>
      <c r="X799">
        <v>1</v>
      </c>
      <c r="Y799" t="s">
        <v>51</v>
      </c>
      <c r="Z799">
        <v>1</v>
      </c>
      <c r="AA799" t="s">
        <v>65</v>
      </c>
      <c r="AB799">
        <v>1</v>
      </c>
      <c r="AC799">
        <v>1</v>
      </c>
    </row>
    <row r="800" spans="1:29">
      <c r="A800" s="5" t="s">
        <v>467</v>
      </c>
      <c r="B800">
        <v>23</v>
      </c>
      <c r="C800">
        <v>24</v>
      </c>
      <c r="D800" t="s">
        <v>37</v>
      </c>
      <c r="E800" t="s">
        <v>39</v>
      </c>
      <c r="F800" t="s">
        <v>50</v>
      </c>
      <c r="G800" t="s">
        <v>38</v>
      </c>
      <c r="I800" t="s">
        <v>394</v>
      </c>
      <c r="K800" t="s">
        <v>61</v>
      </c>
      <c r="L800" t="s">
        <v>73</v>
      </c>
      <c r="W800" t="s">
        <v>52</v>
      </c>
      <c r="X800">
        <v>1</v>
      </c>
      <c r="Y800" t="s">
        <v>51</v>
      </c>
      <c r="Z800">
        <v>1</v>
      </c>
      <c r="AA800" t="s">
        <v>65</v>
      </c>
      <c r="AB800">
        <v>1</v>
      </c>
      <c r="AC800">
        <v>1</v>
      </c>
    </row>
    <row r="801" spans="1:29">
      <c r="A801" s="5" t="s">
        <v>467</v>
      </c>
      <c r="B801">
        <v>24</v>
      </c>
      <c r="C801">
        <v>25</v>
      </c>
      <c r="D801" t="s">
        <v>37</v>
      </c>
      <c r="E801" t="s">
        <v>39</v>
      </c>
      <c r="F801" t="s">
        <v>50</v>
      </c>
      <c r="G801" t="s">
        <v>38</v>
      </c>
      <c r="I801" t="s">
        <v>395</v>
      </c>
      <c r="K801" t="s">
        <v>61</v>
      </c>
      <c r="L801" t="s">
        <v>73</v>
      </c>
      <c r="W801" t="s">
        <v>52</v>
      </c>
      <c r="X801">
        <v>1</v>
      </c>
      <c r="Y801" t="s">
        <v>51</v>
      </c>
      <c r="Z801">
        <v>1</v>
      </c>
      <c r="AA801" t="s">
        <v>65</v>
      </c>
      <c r="AB801">
        <v>1</v>
      </c>
      <c r="AC801">
        <v>1</v>
      </c>
    </row>
    <row r="802" spans="1:29">
      <c r="A802" s="5" t="s">
        <v>467</v>
      </c>
      <c r="B802">
        <v>25</v>
      </c>
      <c r="C802">
        <v>26</v>
      </c>
      <c r="D802" t="s">
        <v>37</v>
      </c>
      <c r="E802" t="s">
        <v>39</v>
      </c>
      <c r="F802" t="s">
        <v>50</v>
      </c>
      <c r="G802" t="s">
        <v>38</v>
      </c>
      <c r="I802" t="s">
        <v>395</v>
      </c>
      <c r="K802" t="s">
        <v>61</v>
      </c>
      <c r="L802" t="s">
        <v>73</v>
      </c>
      <c r="W802" t="s">
        <v>52</v>
      </c>
      <c r="X802">
        <v>1</v>
      </c>
      <c r="Y802" t="s">
        <v>51</v>
      </c>
      <c r="Z802">
        <v>1</v>
      </c>
      <c r="AA802" t="s">
        <v>65</v>
      </c>
      <c r="AB802">
        <v>1</v>
      </c>
      <c r="AC802">
        <v>1</v>
      </c>
    </row>
    <row r="803" spans="1:29">
      <c r="A803" s="5" t="s">
        <v>467</v>
      </c>
      <c r="B803">
        <v>26</v>
      </c>
      <c r="C803">
        <v>27</v>
      </c>
      <c r="D803" t="s">
        <v>37</v>
      </c>
      <c r="E803" t="s">
        <v>39</v>
      </c>
      <c r="F803" t="s">
        <v>50</v>
      </c>
      <c r="G803" t="s">
        <v>38</v>
      </c>
      <c r="I803" t="s">
        <v>395</v>
      </c>
      <c r="K803" t="s">
        <v>61</v>
      </c>
      <c r="L803" t="s">
        <v>73</v>
      </c>
      <c r="W803" t="s">
        <v>52</v>
      </c>
      <c r="X803">
        <v>1</v>
      </c>
      <c r="Y803" t="s">
        <v>51</v>
      </c>
      <c r="Z803">
        <v>1</v>
      </c>
      <c r="AA803" t="s">
        <v>65</v>
      </c>
      <c r="AB803">
        <v>1</v>
      </c>
      <c r="AC803">
        <v>1</v>
      </c>
    </row>
    <row r="804" spans="1:29">
      <c r="A804" s="5" t="s">
        <v>467</v>
      </c>
      <c r="B804">
        <v>27</v>
      </c>
      <c r="C804">
        <v>28</v>
      </c>
      <c r="D804" t="s">
        <v>37</v>
      </c>
      <c r="E804" t="s">
        <v>39</v>
      </c>
      <c r="F804" t="s">
        <v>50</v>
      </c>
      <c r="G804" t="s">
        <v>38</v>
      </c>
      <c r="I804" t="s">
        <v>395</v>
      </c>
      <c r="K804" t="s">
        <v>61</v>
      </c>
      <c r="L804" t="s">
        <v>73</v>
      </c>
      <c r="W804" t="s">
        <v>52</v>
      </c>
      <c r="X804">
        <v>1</v>
      </c>
      <c r="Y804" t="s">
        <v>51</v>
      </c>
      <c r="Z804">
        <v>1</v>
      </c>
      <c r="AA804" t="s">
        <v>65</v>
      </c>
      <c r="AB804">
        <v>1</v>
      </c>
      <c r="AC804">
        <v>1</v>
      </c>
    </row>
    <row r="805" spans="1:29">
      <c r="A805" s="5" t="s">
        <v>467</v>
      </c>
      <c r="B805">
        <v>28</v>
      </c>
      <c r="C805">
        <v>29</v>
      </c>
      <c r="D805" t="s">
        <v>37</v>
      </c>
      <c r="E805" t="s">
        <v>39</v>
      </c>
      <c r="F805" t="s">
        <v>50</v>
      </c>
      <c r="G805" t="s">
        <v>38</v>
      </c>
      <c r="I805" t="s">
        <v>395</v>
      </c>
      <c r="K805" t="s">
        <v>61</v>
      </c>
      <c r="L805" t="s">
        <v>73</v>
      </c>
      <c r="W805" t="s">
        <v>52</v>
      </c>
      <c r="X805">
        <v>1</v>
      </c>
      <c r="Y805" t="s">
        <v>51</v>
      </c>
      <c r="Z805">
        <v>1</v>
      </c>
      <c r="AA805" t="s">
        <v>65</v>
      </c>
      <c r="AB805">
        <v>1</v>
      </c>
      <c r="AC805">
        <v>1</v>
      </c>
    </row>
    <row r="806" spans="1:29">
      <c r="A806" s="5" t="s">
        <v>467</v>
      </c>
      <c r="B806">
        <v>29</v>
      </c>
      <c r="C806">
        <v>30</v>
      </c>
      <c r="D806" t="s">
        <v>37</v>
      </c>
      <c r="E806" t="s">
        <v>39</v>
      </c>
      <c r="F806" t="s">
        <v>50</v>
      </c>
      <c r="G806" t="s">
        <v>38</v>
      </c>
      <c r="I806" t="s">
        <v>395</v>
      </c>
      <c r="K806" t="s">
        <v>61</v>
      </c>
      <c r="L806" t="s">
        <v>73</v>
      </c>
      <c r="W806" t="s">
        <v>52</v>
      </c>
      <c r="X806">
        <v>1</v>
      </c>
      <c r="Y806" t="s">
        <v>51</v>
      </c>
      <c r="Z806">
        <v>1</v>
      </c>
      <c r="AA806" t="s">
        <v>65</v>
      </c>
      <c r="AB806">
        <v>1</v>
      </c>
      <c r="AC806">
        <v>1</v>
      </c>
    </row>
    <row r="807" spans="1:29">
      <c r="A807" s="5" t="s">
        <v>467</v>
      </c>
      <c r="B807">
        <v>30</v>
      </c>
      <c r="C807">
        <v>31</v>
      </c>
      <c r="D807" t="s">
        <v>37</v>
      </c>
      <c r="E807" t="s">
        <v>39</v>
      </c>
      <c r="F807" t="s">
        <v>50</v>
      </c>
      <c r="G807" t="s">
        <v>38</v>
      </c>
      <c r="I807" t="s">
        <v>395</v>
      </c>
      <c r="K807" t="s">
        <v>61</v>
      </c>
      <c r="L807" t="s">
        <v>73</v>
      </c>
      <c r="W807" t="s">
        <v>52</v>
      </c>
      <c r="X807">
        <v>1</v>
      </c>
      <c r="Y807" t="s">
        <v>51</v>
      </c>
      <c r="Z807">
        <v>1</v>
      </c>
      <c r="AA807" t="s">
        <v>65</v>
      </c>
      <c r="AB807">
        <v>1</v>
      </c>
      <c r="AC807">
        <v>1</v>
      </c>
    </row>
    <row r="808" spans="1:29">
      <c r="A808" s="5" t="s">
        <v>467</v>
      </c>
      <c r="B808">
        <v>31</v>
      </c>
      <c r="C808">
        <v>32</v>
      </c>
      <c r="D808" t="s">
        <v>37</v>
      </c>
      <c r="E808" t="s">
        <v>39</v>
      </c>
      <c r="F808" t="s">
        <v>50</v>
      </c>
      <c r="G808" t="s">
        <v>38</v>
      </c>
      <c r="I808" t="s">
        <v>396</v>
      </c>
      <c r="J808" t="s">
        <v>163</v>
      </c>
      <c r="K808" t="s">
        <v>61</v>
      </c>
      <c r="L808" t="s">
        <v>73</v>
      </c>
      <c r="W808" t="s">
        <v>52</v>
      </c>
      <c r="X808">
        <v>1</v>
      </c>
      <c r="Y808" t="s">
        <v>51</v>
      </c>
      <c r="Z808">
        <v>1</v>
      </c>
      <c r="AA808" t="s">
        <v>65</v>
      </c>
      <c r="AB808">
        <v>1</v>
      </c>
      <c r="AC808">
        <v>2</v>
      </c>
    </row>
    <row r="809" spans="1:29">
      <c r="A809" s="5" t="s">
        <v>467</v>
      </c>
      <c r="B809">
        <v>32</v>
      </c>
      <c r="C809">
        <v>33</v>
      </c>
      <c r="D809" t="s">
        <v>37</v>
      </c>
      <c r="E809" t="s">
        <v>50</v>
      </c>
      <c r="F809" t="s">
        <v>39</v>
      </c>
      <c r="G809" t="s">
        <v>38</v>
      </c>
      <c r="I809" t="s">
        <v>396</v>
      </c>
      <c r="J809" t="s">
        <v>163</v>
      </c>
      <c r="K809" t="s">
        <v>61</v>
      </c>
      <c r="L809" t="s">
        <v>73</v>
      </c>
      <c r="W809" t="s">
        <v>65</v>
      </c>
      <c r="X809">
        <v>2</v>
      </c>
      <c r="Y809" t="s">
        <v>51</v>
      </c>
      <c r="Z809">
        <v>2</v>
      </c>
      <c r="AA809" t="s">
        <v>46</v>
      </c>
      <c r="AB809">
        <v>1</v>
      </c>
      <c r="AC809">
        <v>2</v>
      </c>
    </row>
    <row r="810" spans="1:29">
      <c r="A810" s="5" t="s">
        <v>467</v>
      </c>
      <c r="B810">
        <v>33</v>
      </c>
      <c r="C810">
        <v>34</v>
      </c>
      <c r="D810" t="s">
        <v>37</v>
      </c>
      <c r="E810" t="s">
        <v>50</v>
      </c>
      <c r="F810" t="s">
        <v>39</v>
      </c>
      <c r="G810" t="s">
        <v>38</v>
      </c>
      <c r="I810" t="s">
        <v>396</v>
      </c>
      <c r="J810" t="s">
        <v>163</v>
      </c>
      <c r="K810" t="s">
        <v>61</v>
      </c>
      <c r="L810" t="s">
        <v>73</v>
      </c>
      <c r="W810" t="s">
        <v>65</v>
      </c>
      <c r="X810">
        <v>2</v>
      </c>
      <c r="Y810" t="s">
        <v>51</v>
      </c>
      <c r="Z810">
        <v>2</v>
      </c>
      <c r="AA810" t="s">
        <v>46</v>
      </c>
      <c r="AB810">
        <v>1</v>
      </c>
      <c r="AC810">
        <v>2</v>
      </c>
    </row>
    <row r="811" spans="1:29">
      <c r="A811" s="5" t="s">
        <v>467</v>
      </c>
      <c r="B811">
        <v>34</v>
      </c>
      <c r="C811">
        <v>35</v>
      </c>
      <c r="D811" t="s">
        <v>37</v>
      </c>
      <c r="E811" t="s">
        <v>50</v>
      </c>
      <c r="F811" t="s">
        <v>39</v>
      </c>
      <c r="G811" t="s">
        <v>38</v>
      </c>
      <c r="I811" t="s">
        <v>397</v>
      </c>
      <c r="J811" t="s">
        <v>60</v>
      </c>
      <c r="K811" t="s">
        <v>62</v>
      </c>
      <c r="L811" t="s">
        <v>73</v>
      </c>
      <c r="W811" t="s">
        <v>65</v>
      </c>
      <c r="X811">
        <v>2</v>
      </c>
      <c r="Y811" t="s">
        <v>51</v>
      </c>
      <c r="Z811">
        <v>2</v>
      </c>
      <c r="AA811" t="s">
        <v>46</v>
      </c>
      <c r="AB811">
        <v>1</v>
      </c>
      <c r="AC811">
        <v>4</v>
      </c>
    </row>
    <row r="812" spans="1:29">
      <c r="A812" s="5" t="s">
        <v>467</v>
      </c>
      <c r="B812">
        <v>35</v>
      </c>
      <c r="C812">
        <v>36</v>
      </c>
      <c r="D812" t="s">
        <v>37</v>
      </c>
      <c r="E812" t="s">
        <v>50</v>
      </c>
      <c r="F812" t="s">
        <v>39</v>
      </c>
      <c r="G812" t="s">
        <v>38</v>
      </c>
      <c r="I812" t="s">
        <v>124</v>
      </c>
      <c r="J812" t="s">
        <v>60</v>
      </c>
      <c r="K812" t="s">
        <v>62</v>
      </c>
      <c r="L812" t="s">
        <v>73</v>
      </c>
      <c r="O812" t="s">
        <v>85</v>
      </c>
      <c r="P812">
        <v>5</v>
      </c>
      <c r="Q812" t="s">
        <v>67</v>
      </c>
      <c r="W812" t="s">
        <v>65</v>
      </c>
      <c r="X812">
        <v>2</v>
      </c>
      <c r="Y812" t="s">
        <v>51</v>
      </c>
      <c r="Z812">
        <v>2</v>
      </c>
      <c r="AA812" t="s">
        <v>46</v>
      </c>
      <c r="AB812">
        <v>1</v>
      </c>
      <c r="AC812">
        <v>4</v>
      </c>
    </row>
    <row r="813" spans="1:29">
      <c r="A813" s="5" t="s">
        <v>467</v>
      </c>
      <c r="B813">
        <v>36</v>
      </c>
      <c r="C813">
        <v>37</v>
      </c>
      <c r="D813" t="s">
        <v>37</v>
      </c>
      <c r="E813" t="s">
        <v>50</v>
      </c>
      <c r="F813" t="s">
        <v>39</v>
      </c>
      <c r="G813" t="s">
        <v>38</v>
      </c>
      <c r="I813" t="s">
        <v>269</v>
      </c>
      <c r="J813" t="s">
        <v>60</v>
      </c>
      <c r="K813" t="s">
        <v>62</v>
      </c>
      <c r="L813" t="s">
        <v>73</v>
      </c>
      <c r="O813" t="s">
        <v>85</v>
      </c>
      <c r="P813">
        <v>5</v>
      </c>
      <c r="Q813" t="s">
        <v>67</v>
      </c>
      <c r="W813" t="s">
        <v>65</v>
      </c>
      <c r="X813">
        <v>2</v>
      </c>
      <c r="Y813" t="s">
        <v>51</v>
      </c>
      <c r="Z813">
        <v>2</v>
      </c>
      <c r="AA813" t="s">
        <v>46</v>
      </c>
      <c r="AB813">
        <v>1</v>
      </c>
      <c r="AC813">
        <v>4</v>
      </c>
    </row>
    <row r="814" spans="1:29">
      <c r="A814" s="5" t="s">
        <v>467</v>
      </c>
      <c r="B814">
        <v>37</v>
      </c>
      <c r="C814">
        <v>38</v>
      </c>
      <c r="D814" t="s">
        <v>37</v>
      </c>
      <c r="E814" t="s">
        <v>50</v>
      </c>
      <c r="F814" t="s">
        <v>39</v>
      </c>
      <c r="G814" t="s">
        <v>38</v>
      </c>
      <c r="I814" t="s">
        <v>270</v>
      </c>
      <c r="J814" t="s">
        <v>60</v>
      </c>
      <c r="K814" t="s">
        <v>62</v>
      </c>
      <c r="L814" t="s">
        <v>73</v>
      </c>
      <c r="O814" t="s">
        <v>85</v>
      </c>
      <c r="P814">
        <v>5</v>
      </c>
      <c r="Q814" t="s">
        <v>67</v>
      </c>
      <c r="W814" t="s">
        <v>65</v>
      </c>
      <c r="X814">
        <v>2</v>
      </c>
      <c r="Y814" t="s">
        <v>51</v>
      </c>
      <c r="Z814">
        <v>2</v>
      </c>
      <c r="AA814" t="s">
        <v>46</v>
      </c>
      <c r="AB814">
        <v>1</v>
      </c>
      <c r="AC814">
        <v>4</v>
      </c>
    </row>
    <row r="815" spans="1:29">
      <c r="A815" s="5" t="s">
        <v>467</v>
      </c>
      <c r="B815">
        <v>38</v>
      </c>
      <c r="C815">
        <v>39</v>
      </c>
      <c r="D815" t="s">
        <v>37</v>
      </c>
      <c r="E815" t="s">
        <v>50</v>
      </c>
      <c r="F815" t="s">
        <v>39</v>
      </c>
      <c r="G815" t="s">
        <v>38</v>
      </c>
      <c r="I815" t="s">
        <v>270</v>
      </c>
      <c r="J815" t="s">
        <v>60</v>
      </c>
      <c r="K815" t="s">
        <v>62</v>
      </c>
      <c r="L815" t="s">
        <v>73</v>
      </c>
      <c r="O815" t="s">
        <v>85</v>
      </c>
      <c r="P815">
        <v>5</v>
      </c>
      <c r="Q815" t="s">
        <v>67</v>
      </c>
      <c r="W815" t="s">
        <v>65</v>
      </c>
      <c r="X815">
        <v>2</v>
      </c>
      <c r="Y815" t="s">
        <v>51</v>
      </c>
      <c r="Z815">
        <v>2</v>
      </c>
      <c r="AA815" t="s">
        <v>46</v>
      </c>
      <c r="AB815">
        <v>1</v>
      </c>
      <c r="AC815">
        <v>4</v>
      </c>
    </row>
    <row r="816" spans="1:29">
      <c r="A816" s="5" t="s">
        <v>467</v>
      </c>
      <c r="B816">
        <v>39</v>
      </c>
      <c r="C816">
        <v>40</v>
      </c>
      <c r="D816" t="s">
        <v>37</v>
      </c>
      <c r="E816" t="s">
        <v>50</v>
      </c>
      <c r="F816" t="s">
        <v>39</v>
      </c>
      <c r="G816" t="s">
        <v>38</v>
      </c>
      <c r="I816" t="s">
        <v>270</v>
      </c>
      <c r="J816" t="s">
        <v>60</v>
      </c>
      <c r="K816" t="s">
        <v>62</v>
      </c>
      <c r="L816" t="s">
        <v>73</v>
      </c>
      <c r="O816" t="s">
        <v>85</v>
      </c>
      <c r="P816">
        <v>5</v>
      </c>
      <c r="Q816" t="s">
        <v>67</v>
      </c>
      <c r="W816" t="s">
        <v>65</v>
      </c>
      <c r="X816">
        <v>2</v>
      </c>
      <c r="Y816" t="s">
        <v>51</v>
      </c>
      <c r="Z816">
        <v>2</v>
      </c>
      <c r="AA816" t="s">
        <v>46</v>
      </c>
      <c r="AB816">
        <v>1</v>
      </c>
      <c r="AC816">
        <v>4</v>
      </c>
    </row>
    <row r="817" spans="1:29">
      <c r="A817" s="5" t="s">
        <v>467</v>
      </c>
      <c r="B817">
        <v>40</v>
      </c>
      <c r="C817">
        <v>41</v>
      </c>
      <c r="D817" t="s">
        <v>37</v>
      </c>
      <c r="E817" t="s">
        <v>50</v>
      </c>
      <c r="G817" t="s">
        <v>54</v>
      </c>
      <c r="I817" t="s">
        <v>255</v>
      </c>
      <c r="J817" t="s">
        <v>68</v>
      </c>
      <c r="K817" t="s">
        <v>61</v>
      </c>
      <c r="L817" t="s">
        <v>44</v>
      </c>
      <c r="W817" t="s">
        <v>65</v>
      </c>
      <c r="X817">
        <v>2</v>
      </c>
      <c r="Y817" t="s">
        <v>51</v>
      </c>
      <c r="Z817">
        <v>2</v>
      </c>
      <c r="AC817">
        <v>3</v>
      </c>
    </row>
    <row r="818" spans="1:29">
      <c r="A818" s="5" t="s">
        <v>467</v>
      </c>
      <c r="B818">
        <v>41</v>
      </c>
      <c r="C818">
        <v>42</v>
      </c>
      <c r="D818" t="s">
        <v>37</v>
      </c>
      <c r="E818" t="s">
        <v>50</v>
      </c>
      <c r="G818" t="s">
        <v>54</v>
      </c>
      <c r="I818" t="s">
        <v>255</v>
      </c>
      <c r="J818" t="s">
        <v>68</v>
      </c>
      <c r="K818" t="s">
        <v>61</v>
      </c>
      <c r="L818" t="s">
        <v>44</v>
      </c>
      <c r="W818" t="s">
        <v>65</v>
      </c>
      <c r="X818">
        <v>2</v>
      </c>
      <c r="Y818" t="s">
        <v>51</v>
      </c>
      <c r="Z818">
        <v>2</v>
      </c>
      <c r="AC818">
        <v>3</v>
      </c>
    </row>
    <row r="819" spans="1:29">
      <c r="A819" s="5" t="s">
        <v>467</v>
      </c>
      <c r="B819">
        <v>42</v>
      </c>
      <c r="C819">
        <v>43</v>
      </c>
      <c r="D819" t="s">
        <v>37</v>
      </c>
      <c r="E819" t="s">
        <v>50</v>
      </c>
      <c r="G819" t="s">
        <v>54</v>
      </c>
      <c r="I819" t="s">
        <v>255</v>
      </c>
      <c r="J819" t="s">
        <v>68</v>
      </c>
      <c r="K819" t="s">
        <v>61</v>
      </c>
      <c r="L819" t="s">
        <v>44</v>
      </c>
      <c r="W819" t="s">
        <v>65</v>
      </c>
      <c r="X819">
        <v>2</v>
      </c>
      <c r="Y819" t="s">
        <v>51</v>
      </c>
      <c r="Z819">
        <v>2</v>
      </c>
      <c r="AC819">
        <v>3</v>
      </c>
    </row>
    <row r="820" spans="1:29">
      <c r="A820" s="5" t="s">
        <v>467</v>
      </c>
      <c r="B820">
        <v>43</v>
      </c>
      <c r="C820">
        <v>44</v>
      </c>
      <c r="D820" t="s">
        <v>37</v>
      </c>
      <c r="E820" t="s">
        <v>50</v>
      </c>
      <c r="G820" t="s">
        <v>54</v>
      </c>
      <c r="I820" t="s">
        <v>255</v>
      </c>
      <c r="J820" t="s">
        <v>68</v>
      </c>
      <c r="K820" t="s">
        <v>61</v>
      </c>
      <c r="L820" t="s">
        <v>44</v>
      </c>
      <c r="W820" t="s">
        <v>65</v>
      </c>
      <c r="X820">
        <v>2</v>
      </c>
      <c r="Y820" t="s">
        <v>51</v>
      </c>
      <c r="Z820">
        <v>2</v>
      </c>
      <c r="AC820">
        <v>3</v>
      </c>
    </row>
    <row r="821" spans="1:29">
      <c r="A821" s="5" t="s">
        <v>467</v>
      </c>
      <c r="B821">
        <v>44</v>
      </c>
      <c r="C821">
        <v>45</v>
      </c>
      <c r="D821" t="s">
        <v>37</v>
      </c>
      <c r="E821" t="s">
        <v>50</v>
      </c>
      <c r="G821" t="s">
        <v>54</v>
      </c>
      <c r="I821" t="s">
        <v>256</v>
      </c>
      <c r="J821" t="s">
        <v>68</v>
      </c>
      <c r="K821" t="s">
        <v>61</v>
      </c>
      <c r="L821" t="s">
        <v>44</v>
      </c>
      <c r="U821" t="s">
        <v>74</v>
      </c>
      <c r="V821">
        <v>5</v>
      </c>
      <c r="W821" t="s">
        <v>65</v>
      </c>
      <c r="X821">
        <v>2</v>
      </c>
      <c r="Y821" t="s">
        <v>51</v>
      </c>
      <c r="Z821">
        <v>2</v>
      </c>
      <c r="AC821">
        <v>3</v>
      </c>
    </row>
    <row r="822" spans="1:29">
      <c r="A822" s="5" t="s">
        <v>467</v>
      </c>
      <c r="B822">
        <v>45</v>
      </c>
      <c r="C822">
        <v>46</v>
      </c>
      <c r="D822" t="s">
        <v>37</v>
      </c>
      <c r="E822" t="s">
        <v>50</v>
      </c>
      <c r="G822" t="s">
        <v>54</v>
      </c>
      <c r="I822" t="s">
        <v>257</v>
      </c>
      <c r="J822" t="s">
        <v>68</v>
      </c>
      <c r="K822" t="s">
        <v>61</v>
      </c>
      <c r="L822" t="s">
        <v>44</v>
      </c>
      <c r="W822" t="s">
        <v>65</v>
      </c>
      <c r="X822">
        <v>2</v>
      </c>
      <c r="Y822" t="s">
        <v>51</v>
      </c>
      <c r="Z822">
        <v>2</v>
      </c>
      <c r="AC822">
        <v>3</v>
      </c>
    </row>
    <row r="823" spans="1:29">
      <c r="A823" s="5" t="s">
        <v>467</v>
      </c>
      <c r="B823">
        <v>46</v>
      </c>
      <c r="C823">
        <v>47</v>
      </c>
      <c r="D823" t="s">
        <v>37</v>
      </c>
      <c r="E823" t="s">
        <v>50</v>
      </c>
      <c r="G823" t="s">
        <v>54</v>
      </c>
      <c r="I823" t="s">
        <v>255</v>
      </c>
      <c r="J823" t="s">
        <v>68</v>
      </c>
      <c r="K823" t="s">
        <v>61</v>
      </c>
      <c r="L823" t="s">
        <v>44</v>
      </c>
      <c r="W823" t="s">
        <v>65</v>
      </c>
      <c r="X823">
        <v>2</v>
      </c>
      <c r="Y823" t="s">
        <v>51</v>
      </c>
      <c r="Z823">
        <v>2</v>
      </c>
      <c r="AC823">
        <v>3</v>
      </c>
    </row>
    <row r="824" spans="1:29">
      <c r="A824" s="5" t="s">
        <v>467</v>
      </c>
      <c r="B824">
        <v>47</v>
      </c>
      <c r="C824">
        <v>48</v>
      </c>
      <c r="D824" t="s">
        <v>37</v>
      </c>
      <c r="E824" t="s">
        <v>50</v>
      </c>
      <c r="G824" t="s">
        <v>54</v>
      </c>
      <c r="I824" t="s">
        <v>255</v>
      </c>
      <c r="J824" t="s">
        <v>68</v>
      </c>
      <c r="K824" t="s">
        <v>61</v>
      </c>
      <c r="L824" t="s">
        <v>44</v>
      </c>
      <c r="W824" t="s">
        <v>65</v>
      </c>
      <c r="X824">
        <v>2</v>
      </c>
      <c r="Y824" t="s">
        <v>51</v>
      </c>
      <c r="Z824">
        <v>2</v>
      </c>
      <c r="AC824">
        <v>3</v>
      </c>
    </row>
    <row r="825" spans="1:29">
      <c r="A825" s="5" t="s">
        <v>467</v>
      </c>
      <c r="B825">
        <v>48</v>
      </c>
      <c r="C825">
        <v>49</v>
      </c>
      <c r="D825" t="s">
        <v>37</v>
      </c>
      <c r="E825" t="s">
        <v>50</v>
      </c>
      <c r="G825" t="s">
        <v>54</v>
      </c>
      <c r="I825" t="s">
        <v>255</v>
      </c>
      <c r="J825" t="s">
        <v>68</v>
      </c>
      <c r="K825" t="s">
        <v>61</v>
      </c>
      <c r="L825" t="s">
        <v>44</v>
      </c>
      <c r="W825" t="s">
        <v>65</v>
      </c>
      <c r="X825">
        <v>2</v>
      </c>
      <c r="Y825" t="s">
        <v>51</v>
      </c>
      <c r="Z825">
        <v>2</v>
      </c>
      <c r="AC825">
        <v>3</v>
      </c>
    </row>
    <row r="826" spans="1:29">
      <c r="A826" s="5" t="s">
        <v>467</v>
      </c>
      <c r="B826">
        <v>49</v>
      </c>
      <c r="C826">
        <v>50</v>
      </c>
      <c r="D826" t="s">
        <v>37</v>
      </c>
      <c r="E826" t="s">
        <v>50</v>
      </c>
      <c r="G826" t="s">
        <v>54</v>
      </c>
      <c r="I826" t="s">
        <v>255</v>
      </c>
      <c r="J826" t="s">
        <v>68</v>
      </c>
      <c r="K826" t="s">
        <v>61</v>
      </c>
      <c r="L826" t="s">
        <v>44</v>
      </c>
      <c r="W826" t="s">
        <v>65</v>
      </c>
      <c r="X826">
        <v>3</v>
      </c>
      <c r="Y826" t="s">
        <v>51</v>
      </c>
      <c r="Z826">
        <v>2</v>
      </c>
      <c r="AC826">
        <v>3</v>
      </c>
    </row>
    <row r="827" spans="1:29">
      <c r="A827" s="5" t="s">
        <v>467</v>
      </c>
      <c r="B827">
        <v>50</v>
      </c>
      <c r="C827">
        <v>51</v>
      </c>
      <c r="D827" t="s">
        <v>37</v>
      </c>
      <c r="E827" t="s">
        <v>50</v>
      </c>
      <c r="G827" t="s">
        <v>54</v>
      </c>
      <c r="I827" t="s">
        <v>255</v>
      </c>
      <c r="J827" t="s">
        <v>68</v>
      </c>
      <c r="K827" t="s">
        <v>61</v>
      </c>
      <c r="L827" t="s">
        <v>44</v>
      </c>
      <c r="W827" t="s">
        <v>65</v>
      </c>
      <c r="X827">
        <v>3</v>
      </c>
      <c r="Y827" t="s">
        <v>51</v>
      </c>
      <c r="Z827">
        <v>2</v>
      </c>
      <c r="AC827">
        <v>3</v>
      </c>
    </row>
    <row r="828" spans="1:29">
      <c r="A828" s="5" t="s">
        <v>467</v>
      </c>
      <c r="B828">
        <v>51</v>
      </c>
      <c r="C828">
        <v>52</v>
      </c>
      <c r="D828" t="s">
        <v>37</v>
      </c>
      <c r="E828" t="s">
        <v>50</v>
      </c>
      <c r="G828" t="s">
        <v>54</v>
      </c>
      <c r="I828" t="s">
        <v>255</v>
      </c>
      <c r="J828" t="s">
        <v>68</v>
      </c>
      <c r="K828" t="s">
        <v>61</v>
      </c>
      <c r="L828" t="s">
        <v>44</v>
      </c>
      <c r="W828" t="s">
        <v>65</v>
      </c>
      <c r="X828">
        <v>3</v>
      </c>
      <c r="Y828" t="s">
        <v>51</v>
      </c>
      <c r="Z828">
        <v>2</v>
      </c>
      <c r="AC828">
        <v>3</v>
      </c>
    </row>
    <row r="829" spans="1:29">
      <c r="A829" s="5" t="s">
        <v>467</v>
      </c>
      <c r="B829">
        <v>52</v>
      </c>
      <c r="C829">
        <v>53</v>
      </c>
      <c r="D829" t="s">
        <v>37</v>
      </c>
      <c r="E829" t="s">
        <v>50</v>
      </c>
      <c r="G829" t="s">
        <v>54</v>
      </c>
      <c r="I829" t="s">
        <v>255</v>
      </c>
      <c r="J829" t="s">
        <v>68</v>
      </c>
      <c r="K829" t="s">
        <v>61</v>
      </c>
      <c r="L829" t="s">
        <v>44</v>
      </c>
      <c r="W829" t="s">
        <v>65</v>
      </c>
      <c r="X829">
        <v>3</v>
      </c>
      <c r="Y829" t="s">
        <v>51</v>
      </c>
      <c r="Z829">
        <v>2</v>
      </c>
      <c r="AC829">
        <v>3</v>
      </c>
    </row>
    <row r="830" spans="1:29">
      <c r="A830" s="5" t="s">
        <v>467</v>
      </c>
      <c r="B830">
        <v>53</v>
      </c>
      <c r="C830">
        <v>54</v>
      </c>
      <c r="D830" t="s">
        <v>37</v>
      </c>
      <c r="E830" t="s">
        <v>50</v>
      </c>
      <c r="G830" t="s">
        <v>54</v>
      </c>
      <c r="I830" t="s">
        <v>255</v>
      </c>
      <c r="J830" t="s">
        <v>68</v>
      </c>
      <c r="K830" t="s">
        <v>61</v>
      </c>
      <c r="L830" t="s">
        <v>44</v>
      </c>
      <c r="W830" t="s">
        <v>65</v>
      </c>
      <c r="X830">
        <v>3</v>
      </c>
      <c r="Y830" t="s">
        <v>51</v>
      </c>
      <c r="Z830">
        <v>2</v>
      </c>
      <c r="AC830">
        <v>3</v>
      </c>
    </row>
    <row r="831" spans="1:29">
      <c r="A831" s="5" t="s">
        <v>467</v>
      </c>
      <c r="B831">
        <v>54</v>
      </c>
      <c r="C831">
        <v>55</v>
      </c>
      <c r="D831" t="s">
        <v>37</v>
      </c>
      <c r="E831" t="s">
        <v>50</v>
      </c>
      <c r="G831" t="s">
        <v>54</v>
      </c>
      <c r="I831" t="s">
        <v>255</v>
      </c>
      <c r="J831" t="s">
        <v>68</v>
      </c>
      <c r="K831" t="s">
        <v>61</v>
      </c>
      <c r="L831" t="s">
        <v>44</v>
      </c>
      <c r="W831" t="s">
        <v>65</v>
      </c>
      <c r="X831">
        <v>3</v>
      </c>
      <c r="Y831" t="s">
        <v>51</v>
      </c>
      <c r="Z831">
        <v>2</v>
      </c>
      <c r="AC831">
        <v>3</v>
      </c>
    </row>
    <row r="832" spans="1:29">
      <c r="A832" s="5" t="s">
        <v>467</v>
      </c>
      <c r="B832">
        <v>55</v>
      </c>
      <c r="C832">
        <v>56</v>
      </c>
      <c r="D832" t="s">
        <v>37</v>
      </c>
      <c r="E832" t="s">
        <v>50</v>
      </c>
      <c r="G832" t="s">
        <v>54</v>
      </c>
      <c r="I832" t="s">
        <v>255</v>
      </c>
      <c r="J832" t="s">
        <v>68</v>
      </c>
      <c r="K832" t="s">
        <v>61</v>
      </c>
      <c r="L832" t="s">
        <v>44</v>
      </c>
      <c r="W832" t="s">
        <v>65</v>
      </c>
      <c r="X832">
        <v>3</v>
      </c>
      <c r="Y832" t="s">
        <v>51</v>
      </c>
      <c r="Z832">
        <v>2</v>
      </c>
      <c r="AC832">
        <v>3</v>
      </c>
    </row>
    <row r="833" spans="1:29">
      <c r="A833" s="5" t="s">
        <v>467</v>
      </c>
      <c r="B833">
        <v>56</v>
      </c>
      <c r="C833">
        <v>57</v>
      </c>
      <c r="D833" t="s">
        <v>37</v>
      </c>
      <c r="E833" t="s">
        <v>50</v>
      </c>
      <c r="F833" t="s">
        <v>49</v>
      </c>
      <c r="G833" t="s">
        <v>38</v>
      </c>
      <c r="I833" t="s">
        <v>237</v>
      </c>
      <c r="J833" t="s">
        <v>163</v>
      </c>
      <c r="K833" t="s">
        <v>61</v>
      </c>
      <c r="L833" t="s">
        <v>44</v>
      </c>
      <c r="W833" t="s">
        <v>65</v>
      </c>
      <c r="X833">
        <v>2</v>
      </c>
      <c r="Y833" t="s">
        <v>51</v>
      </c>
      <c r="Z833">
        <v>2</v>
      </c>
      <c r="AA833" t="s">
        <v>46</v>
      </c>
      <c r="AB833">
        <v>1</v>
      </c>
      <c r="AC833">
        <v>2</v>
      </c>
    </row>
    <row r="834" spans="1:29">
      <c r="A834" s="5" t="s">
        <v>467</v>
      </c>
      <c r="B834">
        <v>57</v>
      </c>
      <c r="C834">
        <v>58</v>
      </c>
      <c r="D834" t="s">
        <v>37</v>
      </c>
      <c r="E834" t="s">
        <v>50</v>
      </c>
      <c r="F834" t="s">
        <v>39</v>
      </c>
      <c r="G834" t="s">
        <v>38</v>
      </c>
      <c r="I834" t="s">
        <v>237</v>
      </c>
      <c r="J834" t="s">
        <v>163</v>
      </c>
      <c r="W834" t="s">
        <v>65</v>
      </c>
      <c r="X834">
        <v>1</v>
      </c>
      <c r="Y834" t="s">
        <v>51</v>
      </c>
      <c r="Z834">
        <v>2</v>
      </c>
      <c r="AA834" t="s">
        <v>46</v>
      </c>
      <c r="AB834">
        <v>1</v>
      </c>
      <c r="AC834">
        <v>2</v>
      </c>
    </row>
    <row r="835" spans="1:29">
      <c r="A835" s="5" t="s">
        <v>467</v>
      </c>
      <c r="B835">
        <v>58</v>
      </c>
      <c r="C835">
        <v>59</v>
      </c>
      <c r="D835" t="s">
        <v>37</v>
      </c>
      <c r="E835" t="s">
        <v>39</v>
      </c>
      <c r="F835" t="s">
        <v>50</v>
      </c>
      <c r="G835" t="s">
        <v>38</v>
      </c>
      <c r="I835" t="s">
        <v>237</v>
      </c>
      <c r="J835" t="s">
        <v>163</v>
      </c>
      <c r="W835" t="s">
        <v>65</v>
      </c>
      <c r="X835">
        <v>1</v>
      </c>
      <c r="Y835" t="s">
        <v>51</v>
      </c>
      <c r="Z835">
        <v>2</v>
      </c>
      <c r="AA835" t="s">
        <v>46</v>
      </c>
      <c r="AB835">
        <v>1</v>
      </c>
      <c r="AC835">
        <v>2</v>
      </c>
    </row>
    <row r="836" spans="1:29">
      <c r="A836" s="5" t="s">
        <v>467</v>
      </c>
      <c r="B836">
        <v>59</v>
      </c>
      <c r="C836">
        <v>60</v>
      </c>
      <c r="D836" t="s">
        <v>37</v>
      </c>
      <c r="E836" t="s">
        <v>39</v>
      </c>
      <c r="F836" t="s">
        <v>50</v>
      </c>
      <c r="G836" t="s">
        <v>38</v>
      </c>
      <c r="I836" t="s">
        <v>237</v>
      </c>
      <c r="J836" t="s">
        <v>163</v>
      </c>
      <c r="W836" t="s">
        <v>65</v>
      </c>
      <c r="X836">
        <v>1</v>
      </c>
      <c r="Y836" t="s">
        <v>51</v>
      </c>
      <c r="Z836">
        <v>2</v>
      </c>
      <c r="AA836" t="s">
        <v>46</v>
      </c>
      <c r="AB836">
        <v>1</v>
      </c>
      <c r="AC836">
        <v>2</v>
      </c>
    </row>
    <row r="837" spans="1:29">
      <c r="A837" s="5" t="s">
        <v>467</v>
      </c>
      <c r="B837">
        <v>60</v>
      </c>
      <c r="C837">
        <v>61</v>
      </c>
      <c r="D837" t="s">
        <v>37</v>
      </c>
      <c r="E837" t="s">
        <v>50</v>
      </c>
      <c r="F837" t="s">
        <v>49</v>
      </c>
      <c r="G837" t="s">
        <v>53</v>
      </c>
      <c r="I837" t="s">
        <v>125</v>
      </c>
      <c r="J837" t="s">
        <v>163</v>
      </c>
      <c r="K837" t="s">
        <v>61</v>
      </c>
      <c r="L837" t="s">
        <v>48</v>
      </c>
      <c r="M837" t="s">
        <v>63</v>
      </c>
      <c r="N837" t="s">
        <v>48</v>
      </c>
      <c r="W837" t="s">
        <v>65</v>
      </c>
      <c r="X837">
        <v>3</v>
      </c>
      <c r="Y837" t="s">
        <v>51</v>
      </c>
      <c r="Z837">
        <v>2</v>
      </c>
      <c r="AC837">
        <v>2</v>
      </c>
    </row>
    <row r="838" spans="1:29">
      <c r="A838" s="5" t="s">
        <v>467</v>
      </c>
      <c r="B838">
        <v>61</v>
      </c>
      <c r="C838">
        <v>62</v>
      </c>
      <c r="D838" t="s">
        <v>37</v>
      </c>
      <c r="E838" t="s">
        <v>50</v>
      </c>
      <c r="F838" t="s">
        <v>71</v>
      </c>
      <c r="G838" t="s">
        <v>53</v>
      </c>
      <c r="I838" t="s">
        <v>126</v>
      </c>
      <c r="J838" t="s">
        <v>163</v>
      </c>
      <c r="K838" t="s">
        <v>61</v>
      </c>
      <c r="L838" t="s">
        <v>48</v>
      </c>
      <c r="M838" t="s">
        <v>63</v>
      </c>
      <c r="N838" t="s">
        <v>48</v>
      </c>
      <c r="W838" t="s">
        <v>65</v>
      </c>
      <c r="X838">
        <v>3</v>
      </c>
      <c r="Y838" t="s">
        <v>51</v>
      </c>
      <c r="Z838">
        <v>2</v>
      </c>
      <c r="AA838" t="s">
        <v>46</v>
      </c>
      <c r="AB838">
        <v>1</v>
      </c>
      <c r="AC838">
        <v>2</v>
      </c>
    </row>
    <row r="839" spans="1:29">
      <c r="A839" s="5" t="s">
        <v>467</v>
      </c>
      <c r="B839">
        <v>62</v>
      </c>
      <c r="C839">
        <v>63</v>
      </c>
      <c r="D839" t="s">
        <v>37</v>
      </c>
      <c r="E839" t="s">
        <v>50</v>
      </c>
      <c r="F839" t="s">
        <v>71</v>
      </c>
      <c r="G839" t="s">
        <v>53</v>
      </c>
      <c r="I839" t="s">
        <v>126</v>
      </c>
      <c r="J839" t="s">
        <v>163</v>
      </c>
      <c r="K839" t="s">
        <v>61</v>
      </c>
      <c r="L839" t="s">
        <v>48</v>
      </c>
      <c r="M839" t="s">
        <v>63</v>
      </c>
      <c r="N839" t="s">
        <v>48</v>
      </c>
      <c r="W839" t="s">
        <v>65</v>
      </c>
      <c r="X839">
        <v>3</v>
      </c>
      <c r="Y839" t="s">
        <v>51</v>
      </c>
      <c r="Z839">
        <v>2</v>
      </c>
      <c r="AA839" t="s">
        <v>46</v>
      </c>
      <c r="AB839">
        <v>1</v>
      </c>
      <c r="AC839">
        <v>2</v>
      </c>
    </row>
    <row r="840" spans="1:29">
      <c r="A840" s="5" t="s">
        <v>467</v>
      </c>
      <c r="B840">
        <v>63</v>
      </c>
      <c r="C840">
        <v>64</v>
      </c>
      <c r="D840" t="s">
        <v>37</v>
      </c>
      <c r="E840" t="s">
        <v>50</v>
      </c>
      <c r="F840" t="s">
        <v>71</v>
      </c>
      <c r="G840" t="s">
        <v>53</v>
      </c>
      <c r="I840" t="s">
        <v>126</v>
      </c>
      <c r="J840" t="s">
        <v>163</v>
      </c>
      <c r="K840" t="s">
        <v>61</v>
      </c>
      <c r="L840" t="s">
        <v>48</v>
      </c>
      <c r="M840" t="s">
        <v>63</v>
      </c>
      <c r="N840" t="s">
        <v>48</v>
      </c>
      <c r="W840" t="s">
        <v>65</v>
      </c>
      <c r="X840">
        <v>3</v>
      </c>
      <c r="Y840" t="s">
        <v>51</v>
      </c>
      <c r="Z840">
        <v>2</v>
      </c>
      <c r="AA840" t="s">
        <v>46</v>
      </c>
      <c r="AB840">
        <v>1</v>
      </c>
      <c r="AC840">
        <v>2</v>
      </c>
    </row>
    <row r="841" spans="1:29">
      <c r="A841" s="5" t="s">
        <v>467</v>
      </c>
      <c r="B841">
        <v>64</v>
      </c>
      <c r="C841">
        <v>65</v>
      </c>
      <c r="D841" t="s">
        <v>37</v>
      </c>
      <c r="E841" t="s">
        <v>50</v>
      </c>
      <c r="F841" t="s">
        <v>71</v>
      </c>
      <c r="G841" t="s">
        <v>53</v>
      </c>
      <c r="I841" t="s">
        <v>126</v>
      </c>
      <c r="J841" t="s">
        <v>163</v>
      </c>
      <c r="K841" t="s">
        <v>61</v>
      </c>
      <c r="L841" t="s">
        <v>48</v>
      </c>
      <c r="M841" t="s">
        <v>63</v>
      </c>
      <c r="N841" t="s">
        <v>48</v>
      </c>
      <c r="W841" t="s">
        <v>65</v>
      </c>
      <c r="X841">
        <v>3</v>
      </c>
      <c r="Y841" t="s">
        <v>51</v>
      </c>
      <c r="Z841">
        <v>2</v>
      </c>
      <c r="AA841" t="s">
        <v>46</v>
      </c>
      <c r="AB841">
        <v>1</v>
      </c>
      <c r="AC841">
        <v>2</v>
      </c>
    </row>
    <row r="842" spans="1:29">
      <c r="A842" s="5" t="s">
        <v>467</v>
      </c>
      <c r="B842">
        <v>65</v>
      </c>
      <c r="C842">
        <v>66</v>
      </c>
      <c r="D842" t="s">
        <v>37</v>
      </c>
      <c r="E842" t="s">
        <v>50</v>
      </c>
      <c r="F842" t="s">
        <v>71</v>
      </c>
      <c r="G842" t="s">
        <v>53</v>
      </c>
      <c r="I842" t="s">
        <v>126</v>
      </c>
      <c r="J842" t="s">
        <v>163</v>
      </c>
      <c r="K842" t="s">
        <v>61</v>
      </c>
      <c r="L842" t="s">
        <v>48</v>
      </c>
      <c r="M842" t="s">
        <v>63</v>
      </c>
      <c r="N842" t="s">
        <v>48</v>
      </c>
      <c r="W842" t="s">
        <v>65</v>
      </c>
      <c r="X842">
        <v>3</v>
      </c>
      <c r="Y842" t="s">
        <v>51</v>
      </c>
      <c r="Z842">
        <v>2</v>
      </c>
      <c r="AA842" t="s">
        <v>46</v>
      </c>
      <c r="AB842">
        <v>1</v>
      </c>
      <c r="AC842">
        <v>2</v>
      </c>
    </row>
    <row r="843" spans="1:29">
      <c r="A843" s="5" t="s">
        <v>467</v>
      </c>
      <c r="B843">
        <v>66</v>
      </c>
      <c r="C843">
        <v>67</v>
      </c>
      <c r="D843" t="s">
        <v>37</v>
      </c>
      <c r="E843" t="s">
        <v>50</v>
      </c>
      <c r="F843" t="s">
        <v>71</v>
      </c>
      <c r="G843" t="s">
        <v>53</v>
      </c>
      <c r="I843" t="s">
        <v>126</v>
      </c>
      <c r="J843" t="s">
        <v>163</v>
      </c>
      <c r="K843" t="s">
        <v>61</v>
      </c>
      <c r="L843" t="s">
        <v>48</v>
      </c>
      <c r="M843" t="s">
        <v>63</v>
      </c>
      <c r="N843" t="s">
        <v>48</v>
      </c>
      <c r="W843" t="s">
        <v>65</v>
      </c>
      <c r="X843">
        <v>3</v>
      </c>
      <c r="Y843" t="s">
        <v>51</v>
      </c>
      <c r="Z843">
        <v>2</v>
      </c>
      <c r="AA843" t="s">
        <v>46</v>
      </c>
      <c r="AB843">
        <v>1</v>
      </c>
      <c r="AC843">
        <v>2</v>
      </c>
    </row>
    <row r="844" spans="1:29">
      <c r="A844" s="5" t="s">
        <v>467</v>
      </c>
      <c r="B844">
        <v>67</v>
      </c>
      <c r="C844">
        <v>68</v>
      </c>
      <c r="D844" t="s">
        <v>37</v>
      </c>
      <c r="E844" t="s">
        <v>50</v>
      </c>
      <c r="F844" t="s">
        <v>71</v>
      </c>
      <c r="G844" t="s">
        <v>53</v>
      </c>
      <c r="I844" t="s">
        <v>126</v>
      </c>
      <c r="J844" t="s">
        <v>163</v>
      </c>
      <c r="K844" t="s">
        <v>61</v>
      </c>
      <c r="L844" t="s">
        <v>48</v>
      </c>
      <c r="M844" t="s">
        <v>63</v>
      </c>
      <c r="N844" t="s">
        <v>48</v>
      </c>
      <c r="W844" t="s">
        <v>65</v>
      </c>
      <c r="X844">
        <v>3</v>
      </c>
      <c r="Y844" t="s">
        <v>51</v>
      </c>
      <c r="Z844">
        <v>2</v>
      </c>
      <c r="AA844" t="s">
        <v>46</v>
      </c>
      <c r="AB844">
        <v>1</v>
      </c>
      <c r="AC844">
        <v>2</v>
      </c>
    </row>
    <row r="845" spans="1:29">
      <c r="A845" s="5" t="s">
        <v>467</v>
      </c>
      <c r="B845">
        <v>68</v>
      </c>
      <c r="C845">
        <v>69</v>
      </c>
      <c r="D845" t="s">
        <v>37</v>
      </c>
      <c r="E845" t="s">
        <v>50</v>
      </c>
      <c r="F845" t="s">
        <v>71</v>
      </c>
      <c r="G845" t="s">
        <v>53</v>
      </c>
      <c r="I845" t="s">
        <v>126</v>
      </c>
      <c r="J845" t="s">
        <v>163</v>
      </c>
      <c r="K845" t="s">
        <v>61</v>
      </c>
      <c r="L845" t="s">
        <v>48</v>
      </c>
      <c r="M845" t="s">
        <v>63</v>
      </c>
      <c r="N845" t="s">
        <v>48</v>
      </c>
      <c r="W845" t="s">
        <v>65</v>
      </c>
      <c r="X845">
        <v>3</v>
      </c>
      <c r="Y845" t="s">
        <v>51</v>
      </c>
      <c r="Z845">
        <v>2</v>
      </c>
      <c r="AA845" t="s">
        <v>46</v>
      </c>
      <c r="AB845">
        <v>1</v>
      </c>
      <c r="AC845">
        <v>2</v>
      </c>
    </row>
    <row r="846" spans="1:29">
      <c r="A846" s="5" t="s">
        <v>467</v>
      </c>
      <c r="B846">
        <v>69</v>
      </c>
      <c r="C846">
        <v>70</v>
      </c>
      <c r="D846" t="s">
        <v>37</v>
      </c>
      <c r="E846" t="s">
        <v>50</v>
      </c>
      <c r="G846" t="s">
        <v>53</v>
      </c>
      <c r="I846" t="s">
        <v>398</v>
      </c>
      <c r="J846" t="s">
        <v>163</v>
      </c>
      <c r="K846" t="s">
        <v>61</v>
      </c>
      <c r="L846" t="s">
        <v>44</v>
      </c>
      <c r="W846" t="s">
        <v>65</v>
      </c>
      <c r="X846">
        <v>3</v>
      </c>
      <c r="Y846" t="s">
        <v>51</v>
      </c>
      <c r="Z846">
        <v>2</v>
      </c>
      <c r="AC846">
        <v>2</v>
      </c>
    </row>
    <row r="847" spans="1:29">
      <c r="A847" s="5" t="s">
        <v>467</v>
      </c>
      <c r="B847">
        <v>70</v>
      </c>
      <c r="C847">
        <v>71</v>
      </c>
      <c r="D847" t="s">
        <v>37</v>
      </c>
      <c r="E847" t="s">
        <v>50</v>
      </c>
      <c r="F847" t="s">
        <v>71</v>
      </c>
      <c r="G847" t="s">
        <v>53</v>
      </c>
      <c r="I847" t="s">
        <v>127</v>
      </c>
      <c r="J847" t="s">
        <v>163</v>
      </c>
      <c r="K847" t="s">
        <v>61</v>
      </c>
      <c r="L847" t="s">
        <v>48</v>
      </c>
      <c r="W847" t="s">
        <v>65</v>
      </c>
      <c r="X847">
        <v>3</v>
      </c>
      <c r="Y847" t="s">
        <v>51</v>
      </c>
      <c r="Z847">
        <v>2</v>
      </c>
      <c r="AA847" t="s">
        <v>46</v>
      </c>
      <c r="AB847">
        <v>1</v>
      </c>
      <c r="AC847">
        <v>2</v>
      </c>
    </row>
    <row r="848" spans="1:29">
      <c r="A848" s="5" t="s">
        <v>467</v>
      </c>
      <c r="B848">
        <v>71</v>
      </c>
      <c r="C848">
        <v>72</v>
      </c>
      <c r="D848" t="s">
        <v>37</v>
      </c>
      <c r="E848" t="s">
        <v>50</v>
      </c>
      <c r="F848" t="s">
        <v>71</v>
      </c>
      <c r="G848" t="s">
        <v>53</v>
      </c>
      <c r="I848" t="s">
        <v>127</v>
      </c>
      <c r="J848" t="s">
        <v>163</v>
      </c>
      <c r="K848" t="s">
        <v>61</v>
      </c>
      <c r="L848" t="s">
        <v>48</v>
      </c>
      <c r="M848" t="s">
        <v>63</v>
      </c>
      <c r="N848" t="s">
        <v>48</v>
      </c>
      <c r="W848" t="s">
        <v>65</v>
      </c>
      <c r="X848">
        <v>3</v>
      </c>
      <c r="Y848" t="s">
        <v>51</v>
      </c>
      <c r="Z848">
        <v>2</v>
      </c>
      <c r="AA848" t="s">
        <v>46</v>
      </c>
      <c r="AB848">
        <v>1</v>
      </c>
      <c r="AC848">
        <v>2</v>
      </c>
    </row>
    <row r="849" spans="1:29">
      <c r="A849" s="5" t="s">
        <v>467</v>
      </c>
      <c r="B849">
        <v>72</v>
      </c>
      <c r="C849">
        <v>73</v>
      </c>
      <c r="D849" t="s">
        <v>37</v>
      </c>
      <c r="E849" t="s">
        <v>50</v>
      </c>
      <c r="G849" t="s">
        <v>53</v>
      </c>
      <c r="I849" t="s">
        <v>399</v>
      </c>
      <c r="J849" t="s">
        <v>163</v>
      </c>
      <c r="K849" t="s">
        <v>61</v>
      </c>
      <c r="L849" t="s">
        <v>44</v>
      </c>
      <c r="M849" t="s">
        <v>63</v>
      </c>
      <c r="N849" t="s">
        <v>48</v>
      </c>
      <c r="W849" t="s">
        <v>65</v>
      </c>
      <c r="X849">
        <v>3</v>
      </c>
      <c r="Y849" t="s">
        <v>51</v>
      </c>
      <c r="Z849">
        <v>2</v>
      </c>
      <c r="AC849">
        <v>2</v>
      </c>
    </row>
    <row r="850" spans="1:29">
      <c r="A850" s="5" t="s">
        <v>467</v>
      </c>
      <c r="B850">
        <v>73</v>
      </c>
      <c r="C850">
        <v>74</v>
      </c>
      <c r="D850" t="s">
        <v>37</v>
      </c>
      <c r="E850" t="s">
        <v>50</v>
      </c>
      <c r="G850" t="s">
        <v>53</v>
      </c>
      <c r="I850" t="s">
        <v>400</v>
      </c>
      <c r="J850" t="s">
        <v>163</v>
      </c>
      <c r="K850" t="s">
        <v>61</v>
      </c>
      <c r="L850" t="s">
        <v>44</v>
      </c>
      <c r="W850" t="s">
        <v>65</v>
      </c>
      <c r="X850">
        <v>3</v>
      </c>
      <c r="Y850" t="s">
        <v>51</v>
      </c>
      <c r="Z850">
        <v>2</v>
      </c>
      <c r="AC850">
        <v>2</v>
      </c>
    </row>
    <row r="851" spans="1:29">
      <c r="A851" s="5" t="s">
        <v>467</v>
      </c>
      <c r="B851">
        <v>74</v>
      </c>
      <c r="C851">
        <v>75</v>
      </c>
      <c r="D851" t="s">
        <v>37</v>
      </c>
      <c r="E851" t="s">
        <v>50</v>
      </c>
      <c r="G851" t="s">
        <v>53</v>
      </c>
      <c r="I851" t="s">
        <v>400</v>
      </c>
      <c r="J851" t="s">
        <v>163</v>
      </c>
      <c r="K851" t="s">
        <v>61</v>
      </c>
      <c r="L851" t="s">
        <v>44</v>
      </c>
      <c r="W851" t="s">
        <v>65</v>
      </c>
      <c r="X851">
        <v>3</v>
      </c>
      <c r="Y851" t="s">
        <v>51</v>
      </c>
      <c r="Z851">
        <v>2</v>
      </c>
      <c r="AC851">
        <v>2</v>
      </c>
    </row>
    <row r="852" spans="1:29">
      <c r="A852" s="5" t="s">
        <v>467</v>
      </c>
      <c r="B852">
        <v>75</v>
      </c>
      <c r="C852">
        <v>76</v>
      </c>
      <c r="D852" t="s">
        <v>37</v>
      </c>
      <c r="E852" t="s">
        <v>50</v>
      </c>
      <c r="G852" t="s">
        <v>53</v>
      </c>
      <c r="I852" t="s">
        <v>401</v>
      </c>
      <c r="J852" t="s">
        <v>163</v>
      </c>
      <c r="K852" t="s">
        <v>61</v>
      </c>
      <c r="L852" t="s">
        <v>44</v>
      </c>
      <c r="W852" t="s">
        <v>65</v>
      </c>
      <c r="X852">
        <v>3</v>
      </c>
      <c r="Y852" t="s">
        <v>51</v>
      </c>
      <c r="Z852">
        <v>2</v>
      </c>
      <c r="AC852">
        <v>2</v>
      </c>
    </row>
    <row r="853" spans="1:29">
      <c r="A853" s="5" t="s">
        <v>467</v>
      </c>
      <c r="B853">
        <v>76</v>
      </c>
      <c r="C853">
        <v>77</v>
      </c>
      <c r="D853" t="s">
        <v>37</v>
      </c>
      <c r="E853" t="s">
        <v>50</v>
      </c>
      <c r="G853" t="s">
        <v>53</v>
      </c>
      <c r="I853" t="s">
        <v>401</v>
      </c>
      <c r="J853" t="s">
        <v>163</v>
      </c>
      <c r="K853" t="s">
        <v>61</v>
      </c>
      <c r="L853" t="s">
        <v>44</v>
      </c>
      <c r="W853" t="s">
        <v>65</v>
      </c>
      <c r="X853">
        <v>3</v>
      </c>
      <c r="Y853" t="s">
        <v>51</v>
      </c>
      <c r="Z853">
        <v>2</v>
      </c>
      <c r="AC853">
        <v>2</v>
      </c>
    </row>
    <row r="854" spans="1:29">
      <c r="A854" s="5" t="s">
        <v>467</v>
      </c>
      <c r="B854">
        <v>77</v>
      </c>
      <c r="C854">
        <v>78</v>
      </c>
      <c r="D854" t="s">
        <v>37</v>
      </c>
      <c r="E854" t="s">
        <v>50</v>
      </c>
      <c r="G854" t="s">
        <v>53</v>
      </c>
      <c r="I854" t="s">
        <v>401</v>
      </c>
      <c r="J854" t="s">
        <v>163</v>
      </c>
      <c r="K854" t="s">
        <v>61</v>
      </c>
      <c r="L854" t="s">
        <v>44</v>
      </c>
      <c r="W854" t="s">
        <v>65</v>
      </c>
      <c r="X854">
        <v>3</v>
      </c>
      <c r="Y854" t="s">
        <v>51</v>
      </c>
      <c r="Z854">
        <v>2</v>
      </c>
      <c r="AC854">
        <v>2</v>
      </c>
    </row>
    <row r="855" spans="1:29">
      <c r="A855" s="5" t="s">
        <v>467</v>
      </c>
      <c r="B855">
        <v>78</v>
      </c>
      <c r="C855">
        <v>79</v>
      </c>
      <c r="D855" t="s">
        <v>37</v>
      </c>
      <c r="E855" t="s">
        <v>50</v>
      </c>
      <c r="G855" t="s">
        <v>53</v>
      </c>
      <c r="I855" t="s">
        <v>401</v>
      </c>
      <c r="J855" t="s">
        <v>163</v>
      </c>
      <c r="K855" t="s">
        <v>61</v>
      </c>
      <c r="L855" t="s">
        <v>44</v>
      </c>
      <c r="W855" t="s">
        <v>65</v>
      </c>
      <c r="X855">
        <v>3</v>
      </c>
      <c r="Y855" t="s">
        <v>51</v>
      </c>
      <c r="Z855">
        <v>2</v>
      </c>
      <c r="AC855">
        <v>2</v>
      </c>
    </row>
    <row r="856" spans="1:29">
      <c r="A856" s="5" t="s">
        <v>467</v>
      </c>
      <c r="B856">
        <v>79</v>
      </c>
      <c r="C856">
        <v>80</v>
      </c>
      <c r="D856" t="s">
        <v>37</v>
      </c>
      <c r="E856" t="s">
        <v>50</v>
      </c>
      <c r="G856" t="s">
        <v>53</v>
      </c>
      <c r="I856" t="s">
        <v>401</v>
      </c>
      <c r="J856" t="s">
        <v>163</v>
      </c>
      <c r="K856" t="s">
        <v>61</v>
      </c>
      <c r="L856" t="s">
        <v>44</v>
      </c>
      <c r="W856" t="s">
        <v>65</v>
      </c>
      <c r="X856">
        <v>3</v>
      </c>
      <c r="Y856" t="s">
        <v>51</v>
      </c>
      <c r="Z856">
        <v>2</v>
      </c>
      <c r="AC856">
        <v>2</v>
      </c>
    </row>
    <row r="857" spans="1:29">
      <c r="A857" s="5" t="s">
        <v>467</v>
      </c>
      <c r="B857">
        <v>80</v>
      </c>
      <c r="C857">
        <v>81</v>
      </c>
      <c r="D857" t="s">
        <v>37</v>
      </c>
      <c r="E857" t="s">
        <v>50</v>
      </c>
      <c r="G857" t="s">
        <v>53</v>
      </c>
      <c r="I857" t="s">
        <v>402</v>
      </c>
      <c r="J857" t="s">
        <v>68</v>
      </c>
      <c r="K857" t="s">
        <v>61</v>
      </c>
      <c r="L857" t="s">
        <v>44</v>
      </c>
      <c r="W857" t="s">
        <v>51</v>
      </c>
      <c r="X857">
        <v>2</v>
      </c>
      <c r="Y857" t="s">
        <v>65</v>
      </c>
      <c r="Z857">
        <v>2</v>
      </c>
      <c r="AC857">
        <v>3</v>
      </c>
    </row>
    <row r="858" spans="1:29">
      <c r="A858" s="5" t="s">
        <v>467</v>
      </c>
      <c r="B858">
        <v>81</v>
      </c>
      <c r="C858">
        <v>82</v>
      </c>
      <c r="D858" t="s">
        <v>37</v>
      </c>
      <c r="E858" t="s">
        <v>50</v>
      </c>
      <c r="G858" t="s">
        <v>53</v>
      </c>
      <c r="I858" t="s">
        <v>402</v>
      </c>
      <c r="J858" t="s">
        <v>68</v>
      </c>
      <c r="K858" t="s">
        <v>61</v>
      </c>
      <c r="L858" t="s">
        <v>44</v>
      </c>
      <c r="W858" t="s">
        <v>51</v>
      </c>
      <c r="X858">
        <v>2</v>
      </c>
      <c r="Y858" t="s">
        <v>65</v>
      </c>
      <c r="Z858">
        <v>2</v>
      </c>
      <c r="AC858">
        <v>3</v>
      </c>
    </row>
    <row r="859" spans="1:29">
      <c r="A859" s="5" t="s">
        <v>467</v>
      </c>
      <c r="B859">
        <v>82</v>
      </c>
      <c r="C859">
        <v>83</v>
      </c>
      <c r="D859" t="s">
        <v>37</v>
      </c>
      <c r="E859" t="s">
        <v>50</v>
      </c>
      <c r="G859" t="s">
        <v>53</v>
      </c>
      <c r="I859" t="s">
        <v>402</v>
      </c>
      <c r="J859" t="s">
        <v>68</v>
      </c>
      <c r="K859" t="s">
        <v>61</v>
      </c>
      <c r="L859" t="s">
        <v>44</v>
      </c>
      <c r="W859" t="s">
        <v>51</v>
      </c>
      <c r="X859">
        <v>2</v>
      </c>
      <c r="Y859" t="s">
        <v>65</v>
      </c>
      <c r="Z859">
        <v>2</v>
      </c>
      <c r="AC859">
        <v>3</v>
      </c>
    </row>
    <row r="860" spans="1:29">
      <c r="A860" s="5" t="s">
        <v>467</v>
      </c>
      <c r="B860">
        <v>83</v>
      </c>
      <c r="C860">
        <v>84</v>
      </c>
      <c r="D860" t="s">
        <v>37</v>
      </c>
      <c r="E860" t="s">
        <v>50</v>
      </c>
      <c r="G860" t="s">
        <v>53</v>
      </c>
      <c r="I860" t="s">
        <v>402</v>
      </c>
      <c r="J860" t="s">
        <v>68</v>
      </c>
      <c r="K860" t="s">
        <v>61</v>
      </c>
      <c r="L860" t="s">
        <v>44</v>
      </c>
      <c r="W860" t="s">
        <v>51</v>
      </c>
      <c r="X860">
        <v>2</v>
      </c>
      <c r="Y860" t="s">
        <v>65</v>
      </c>
      <c r="Z860">
        <v>2</v>
      </c>
      <c r="AC860">
        <v>3</v>
      </c>
    </row>
    <row r="861" spans="1:29">
      <c r="A861" s="5" t="s">
        <v>467</v>
      </c>
      <c r="B861">
        <v>84</v>
      </c>
      <c r="C861">
        <v>85</v>
      </c>
      <c r="D861" t="s">
        <v>37</v>
      </c>
      <c r="E861" t="s">
        <v>50</v>
      </c>
      <c r="G861" t="s">
        <v>53</v>
      </c>
      <c r="I861" t="s">
        <v>402</v>
      </c>
      <c r="J861" t="s">
        <v>68</v>
      </c>
      <c r="K861" t="s">
        <v>61</v>
      </c>
      <c r="L861" t="s">
        <v>44</v>
      </c>
      <c r="W861" t="s">
        <v>51</v>
      </c>
      <c r="X861">
        <v>2</v>
      </c>
      <c r="Y861" t="s">
        <v>65</v>
      </c>
      <c r="Z861">
        <v>2</v>
      </c>
      <c r="AC861">
        <v>3</v>
      </c>
    </row>
    <row r="862" spans="1:29">
      <c r="A862" s="5" t="s">
        <v>467</v>
      </c>
      <c r="B862">
        <v>85</v>
      </c>
      <c r="C862">
        <v>86</v>
      </c>
      <c r="D862" t="s">
        <v>37</v>
      </c>
      <c r="E862" t="s">
        <v>50</v>
      </c>
      <c r="G862" t="s">
        <v>53</v>
      </c>
      <c r="I862" t="s">
        <v>402</v>
      </c>
      <c r="J862" t="s">
        <v>68</v>
      </c>
      <c r="K862" t="s">
        <v>61</v>
      </c>
      <c r="L862" t="s">
        <v>44</v>
      </c>
      <c r="W862" t="s">
        <v>51</v>
      </c>
      <c r="X862">
        <v>2</v>
      </c>
      <c r="Y862" t="s">
        <v>65</v>
      </c>
      <c r="Z862">
        <v>2</v>
      </c>
      <c r="AC862">
        <v>3</v>
      </c>
    </row>
    <row r="863" spans="1:29">
      <c r="A863" s="5" t="s">
        <v>467</v>
      </c>
      <c r="B863">
        <v>86</v>
      </c>
      <c r="C863">
        <v>87</v>
      </c>
      <c r="D863" t="s">
        <v>37</v>
      </c>
      <c r="E863" t="s">
        <v>50</v>
      </c>
      <c r="G863" t="s">
        <v>53</v>
      </c>
      <c r="I863" t="s">
        <v>403</v>
      </c>
      <c r="J863" t="s">
        <v>68</v>
      </c>
      <c r="K863" t="s">
        <v>61</v>
      </c>
      <c r="L863" t="s">
        <v>44</v>
      </c>
      <c r="U863" t="s">
        <v>74</v>
      </c>
      <c r="V863">
        <v>10</v>
      </c>
      <c r="W863" t="s">
        <v>51</v>
      </c>
      <c r="X863">
        <v>2</v>
      </c>
      <c r="Y863" t="s">
        <v>65</v>
      </c>
      <c r="Z863">
        <v>2</v>
      </c>
      <c r="AC863">
        <v>3</v>
      </c>
    </row>
    <row r="864" spans="1:29">
      <c r="A864" s="5" t="s">
        <v>467</v>
      </c>
      <c r="B864">
        <v>87</v>
      </c>
      <c r="C864">
        <v>88</v>
      </c>
      <c r="D864" t="s">
        <v>37</v>
      </c>
      <c r="E864" t="s">
        <v>50</v>
      </c>
      <c r="G864" t="s">
        <v>53</v>
      </c>
      <c r="I864" t="s">
        <v>404</v>
      </c>
      <c r="J864" t="s">
        <v>60</v>
      </c>
      <c r="K864" t="s">
        <v>62</v>
      </c>
      <c r="L864" t="s">
        <v>44</v>
      </c>
      <c r="W864" t="s">
        <v>51</v>
      </c>
      <c r="X864">
        <v>2</v>
      </c>
      <c r="Y864" t="s">
        <v>65</v>
      </c>
      <c r="Z864">
        <v>2</v>
      </c>
      <c r="AC864">
        <v>4</v>
      </c>
    </row>
    <row r="865" spans="1:29">
      <c r="A865" s="5" t="s">
        <v>467</v>
      </c>
      <c r="B865">
        <v>88</v>
      </c>
      <c r="C865">
        <v>89</v>
      </c>
      <c r="D865" t="s">
        <v>37</v>
      </c>
      <c r="E865" t="s">
        <v>83</v>
      </c>
      <c r="F865" t="s">
        <v>50</v>
      </c>
      <c r="G865" t="s">
        <v>53</v>
      </c>
      <c r="I865" t="s">
        <v>422</v>
      </c>
      <c r="J865" t="s">
        <v>60</v>
      </c>
      <c r="K865" t="s">
        <v>75</v>
      </c>
      <c r="L865" t="s">
        <v>44</v>
      </c>
      <c r="M865" t="s">
        <v>62</v>
      </c>
      <c r="N865" t="s">
        <v>44</v>
      </c>
      <c r="O865" t="s">
        <v>85</v>
      </c>
      <c r="P865">
        <v>30</v>
      </c>
      <c r="Q865" t="s">
        <v>48</v>
      </c>
      <c r="R865" t="s">
        <v>84</v>
      </c>
      <c r="S865">
        <v>5</v>
      </c>
      <c r="T865" t="s">
        <v>67</v>
      </c>
      <c r="W865" t="s">
        <v>64</v>
      </c>
      <c r="X865">
        <v>4</v>
      </c>
      <c r="Y865" t="s">
        <v>65</v>
      </c>
      <c r="Z865">
        <v>2</v>
      </c>
      <c r="AA865" t="s">
        <v>66</v>
      </c>
      <c r="AB865">
        <v>2</v>
      </c>
      <c r="AC865">
        <v>4</v>
      </c>
    </row>
    <row r="866" spans="1:29">
      <c r="A866" s="5" t="s">
        <v>467</v>
      </c>
      <c r="B866">
        <v>89</v>
      </c>
      <c r="C866">
        <v>90</v>
      </c>
      <c r="D866" t="s">
        <v>37</v>
      </c>
      <c r="E866" t="s">
        <v>83</v>
      </c>
      <c r="F866" t="s">
        <v>50</v>
      </c>
      <c r="G866" t="s">
        <v>53</v>
      </c>
      <c r="I866" t="s">
        <v>405</v>
      </c>
      <c r="J866" t="s">
        <v>60</v>
      </c>
      <c r="K866" t="s">
        <v>75</v>
      </c>
      <c r="L866" t="s">
        <v>44</v>
      </c>
      <c r="M866" t="s">
        <v>62</v>
      </c>
      <c r="N866" t="s">
        <v>44</v>
      </c>
      <c r="O866" t="s">
        <v>85</v>
      </c>
      <c r="P866">
        <v>40</v>
      </c>
      <c r="Q866" t="s">
        <v>48</v>
      </c>
      <c r="R866" t="s">
        <v>84</v>
      </c>
      <c r="S866">
        <v>1</v>
      </c>
      <c r="T866" t="s">
        <v>67</v>
      </c>
      <c r="U866" t="s">
        <v>74</v>
      </c>
      <c r="V866">
        <v>5</v>
      </c>
      <c r="W866" t="s">
        <v>64</v>
      </c>
      <c r="X866">
        <v>4</v>
      </c>
      <c r="Y866" t="s">
        <v>65</v>
      </c>
      <c r="Z866">
        <v>2</v>
      </c>
      <c r="AA866" t="s">
        <v>66</v>
      </c>
      <c r="AB866">
        <v>2</v>
      </c>
      <c r="AC866">
        <v>4</v>
      </c>
    </row>
    <row r="867" spans="1:29">
      <c r="A867" s="5" t="s">
        <v>467</v>
      </c>
      <c r="B867">
        <v>90</v>
      </c>
      <c r="C867">
        <v>91</v>
      </c>
      <c r="D867" t="s">
        <v>37</v>
      </c>
      <c r="E867" t="s">
        <v>83</v>
      </c>
      <c r="F867" t="s">
        <v>50</v>
      </c>
      <c r="G867" t="s">
        <v>53</v>
      </c>
      <c r="I867" t="s">
        <v>423</v>
      </c>
      <c r="J867" t="s">
        <v>60</v>
      </c>
      <c r="K867" t="s">
        <v>75</v>
      </c>
      <c r="L867" t="s">
        <v>44</v>
      </c>
      <c r="M867" t="s">
        <v>62</v>
      </c>
      <c r="N867" t="s">
        <v>44</v>
      </c>
      <c r="O867" t="s">
        <v>85</v>
      </c>
      <c r="P867">
        <v>40</v>
      </c>
      <c r="Q867" t="s">
        <v>48</v>
      </c>
      <c r="R867" t="s">
        <v>84</v>
      </c>
      <c r="S867">
        <v>1</v>
      </c>
      <c r="T867" t="s">
        <v>67</v>
      </c>
      <c r="W867" t="s">
        <v>64</v>
      </c>
      <c r="X867">
        <v>4</v>
      </c>
      <c r="Y867" t="s">
        <v>65</v>
      </c>
      <c r="Z867">
        <v>2</v>
      </c>
      <c r="AA867" t="s">
        <v>66</v>
      </c>
      <c r="AB867">
        <v>2</v>
      </c>
      <c r="AC867">
        <v>4</v>
      </c>
    </row>
    <row r="868" spans="1:29">
      <c r="A868" s="5" t="s">
        <v>467</v>
      </c>
      <c r="B868">
        <v>91</v>
      </c>
      <c r="C868">
        <v>92</v>
      </c>
      <c r="D868" t="s">
        <v>37</v>
      </c>
      <c r="E868" t="s">
        <v>83</v>
      </c>
      <c r="F868" t="s">
        <v>50</v>
      </c>
      <c r="G868" t="s">
        <v>53</v>
      </c>
      <c r="I868" t="s">
        <v>424</v>
      </c>
      <c r="J868" t="s">
        <v>60</v>
      </c>
      <c r="K868" t="s">
        <v>75</v>
      </c>
      <c r="L868" t="s">
        <v>44</v>
      </c>
      <c r="M868" t="s">
        <v>62</v>
      </c>
      <c r="N868" t="s">
        <v>44</v>
      </c>
      <c r="O868" t="s">
        <v>85</v>
      </c>
      <c r="P868">
        <v>20</v>
      </c>
      <c r="Q868" t="s">
        <v>48</v>
      </c>
      <c r="R868" t="s">
        <v>84</v>
      </c>
      <c r="S868">
        <v>1</v>
      </c>
      <c r="T868" t="s">
        <v>67</v>
      </c>
      <c r="W868" t="s">
        <v>64</v>
      </c>
      <c r="X868">
        <v>4</v>
      </c>
      <c r="Y868" t="s">
        <v>65</v>
      </c>
      <c r="Z868">
        <v>2</v>
      </c>
      <c r="AA868" t="s">
        <v>66</v>
      </c>
      <c r="AB868">
        <v>2</v>
      </c>
      <c r="AC868">
        <v>4</v>
      </c>
    </row>
    <row r="869" spans="1:29">
      <c r="A869" s="5" t="s">
        <v>467</v>
      </c>
      <c r="B869">
        <v>92</v>
      </c>
      <c r="C869">
        <v>93</v>
      </c>
      <c r="D869" t="s">
        <v>37</v>
      </c>
      <c r="E869" t="s">
        <v>83</v>
      </c>
      <c r="F869" t="s">
        <v>50</v>
      </c>
      <c r="G869" t="s">
        <v>53</v>
      </c>
      <c r="I869" t="s">
        <v>425</v>
      </c>
      <c r="J869" t="s">
        <v>60</v>
      </c>
      <c r="K869" t="s">
        <v>75</v>
      </c>
      <c r="L869" t="s">
        <v>44</v>
      </c>
      <c r="M869" t="s">
        <v>62</v>
      </c>
      <c r="N869" t="s">
        <v>44</v>
      </c>
      <c r="O869" t="s">
        <v>85</v>
      </c>
      <c r="P869">
        <v>20</v>
      </c>
      <c r="Q869" t="s">
        <v>48</v>
      </c>
      <c r="W869" t="s">
        <v>64</v>
      </c>
      <c r="X869">
        <v>4</v>
      </c>
      <c r="Y869" t="s">
        <v>65</v>
      </c>
      <c r="Z869">
        <v>2</v>
      </c>
      <c r="AA869" t="s">
        <v>66</v>
      </c>
      <c r="AB869">
        <v>2</v>
      </c>
      <c r="AC869">
        <v>4</v>
      </c>
    </row>
    <row r="870" spans="1:29">
      <c r="A870" s="5" t="s">
        <v>467</v>
      </c>
      <c r="B870">
        <v>93</v>
      </c>
      <c r="C870">
        <v>94</v>
      </c>
      <c r="D870" t="s">
        <v>37</v>
      </c>
      <c r="E870" t="s">
        <v>83</v>
      </c>
      <c r="F870" t="s">
        <v>50</v>
      </c>
      <c r="G870" t="s">
        <v>53</v>
      </c>
      <c r="I870" t="s">
        <v>425</v>
      </c>
      <c r="J870" t="s">
        <v>60</v>
      </c>
      <c r="K870" t="s">
        <v>75</v>
      </c>
      <c r="L870" t="s">
        <v>44</v>
      </c>
      <c r="M870" t="s">
        <v>62</v>
      </c>
      <c r="N870" t="s">
        <v>44</v>
      </c>
      <c r="O870" t="s">
        <v>85</v>
      </c>
      <c r="P870">
        <v>20</v>
      </c>
      <c r="Q870" t="s">
        <v>48</v>
      </c>
      <c r="W870" t="s">
        <v>64</v>
      </c>
      <c r="X870">
        <v>4</v>
      </c>
      <c r="Y870" t="s">
        <v>65</v>
      </c>
      <c r="Z870">
        <v>2</v>
      </c>
      <c r="AA870" t="s">
        <v>66</v>
      </c>
      <c r="AB870">
        <v>2</v>
      </c>
      <c r="AC870">
        <v>4</v>
      </c>
    </row>
    <row r="871" spans="1:29">
      <c r="A871" s="5" t="s">
        <v>467</v>
      </c>
      <c r="B871">
        <v>94</v>
      </c>
      <c r="C871">
        <v>95</v>
      </c>
      <c r="D871" t="s">
        <v>37</v>
      </c>
      <c r="E871" t="s">
        <v>83</v>
      </c>
      <c r="F871" t="s">
        <v>50</v>
      </c>
      <c r="G871" t="s">
        <v>53</v>
      </c>
      <c r="I871" t="s">
        <v>425</v>
      </c>
      <c r="J871" t="s">
        <v>60</v>
      </c>
      <c r="K871" t="s">
        <v>75</v>
      </c>
      <c r="L871" t="s">
        <v>44</v>
      </c>
      <c r="M871" t="s">
        <v>62</v>
      </c>
      <c r="N871" t="s">
        <v>44</v>
      </c>
      <c r="O871" t="s">
        <v>85</v>
      </c>
      <c r="P871">
        <v>20</v>
      </c>
      <c r="Q871" t="s">
        <v>48</v>
      </c>
      <c r="W871" t="s">
        <v>64</v>
      </c>
      <c r="X871">
        <v>4</v>
      </c>
      <c r="Y871" t="s">
        <v>65</v>
      </c>
      <c r="Z871">
        <v>2</v>
      </c>
      <c r="AA871" t="s">
        <v>66</v>
      </c>
      <c r="AB871">
        <v>2</v>
      </c>
      <c r="AC871">
        <v>4</v>
      </c>
    </row>
    <row r="872" spans="1:29">
      <c r="A872" s="5" t="s">
        <v>467</v>
      </c>
      <c r="B872">
        <v>95</v>
      </c>
      <c r="C872">
        <v>96</v>
      </c>
      <c r="D872" t="s">
        <v>37</v>
      </c>
      <c r="E872" t="s">
        <v>83</v>
      </c>
      <c r="F872" t="s">
        <v>50</v>
      </c>
      <c r="G872" t="s">
        <v>53</v>
      </c>
      <c r="I872" t="s">
        <v>425</v>
      </c>
      <c r="J872" t="s">
        <v>60</v>
      </c>
      <c r="K872" t="s">
        <v>75</v>
      </c>
      <c r="L872" t="s">
        <v>44</v>
      </c>
      <c r="M872" t="s">
        <v>62</v>
      </c>
      <c r="N872" t="s">
        <v>44</v>
      </c>
      <c r="O872" t="s">
        <v>85</v>
      </c>
      <c r="P872">
        <v>20</v>
      </c>
      <c r="Q872" t="s">
        <v>48</v>
      </c>
      <c r="W872" t="s">
        <v>64</v>
      </c>
      <c r="X872">
        <v>4</v>
      </c>
      <c r="Y872" t="s">
        <v>65</v>
      </c>
      <c r="Z872">
        <v>2</v>
      </c>
      <c r="AA872" t="s">
        <v>66</v>
      </c>
      <c r="AB872">
        <v>2</v>
      </c>
      <c r="AC872">
        <v>4</v>
      </c>
    </row>
    <row r="873" spans="1:29">
      <c r="A873" s="5" t="s">
        <v>467</v>
      </c>
      <c r="B873">
        <v>96</v>
      </c>
      <c r="C873">
        <v>97</v>
      </c>
      <c r="D873" t="s">
        <v>37</v>
      </c>
      <c r="E873" t="s">
        <v>83</v>
      </c>
      <c r="F873" t="s">
        <v>50</v>
      </c>
      <c r="G873" t="s">
        <v>53</v>
      </c>
      <c r="I873" t="s">
        <v>425</v>
      </c>
      <c r="J873" t="s">
        <v>60</v>
      </c>
      <c r="K873" t="s">
        <v>75</v>
      </c>
      <c r="L873" t="s">
        <v>44</v>
      </c>
      <c r="M873" t="s">
        <v>62</v>
      </c>
      <c r="N873" t="s">
        <v>44</v>
      </c>
      <c r="O873" t="s">
        <v>85</v>
      </c>
      <c r="P873">
        <v>20</v>
      </c>
      <c r="Q873" t="s">
        <v>48</v>
      </c>
      <c r="W873" t="s">
        <v>64</v>
      </c>
      <c r="X873">
        <v>4</v>
      </c>
      <c r="Y873" t="s">
        <v>65</v>
      </c>
      <c r="Z873">
        <v>2</v>
      </c>
      <c r="AA873" t="s">
        <v>66</v>
      </c>
      <c r="AB873">
        <v>2</v>
      </c>
      <c r="AC873">
        <v>4</v>
      </c>
    </row>
    <row r="874" spans="1:29">
      <c r="A874" s="5" t="s">
        <v>467</v>
      </c>
      <c r="B874">
        <v>97</v>
      </c>
      <c r="C874">
        <v>98</v>
      </c>
      <c r="D874" t="s">
        <v>37</v>
      </c>
      <c r="E874" t="s">
        <v>83</v>
      </c>
      <c r="F874" t="s">
        <v>50</v>
      </c>
      <c r="G874" t="s">
        <v>53</v>
      </c>
      <c r="I874" t="s">
        <v>425</v>
      </c>
      <c r="J874" t="s">
        <v>60</v>
      </c>
      <c r="K874" t="s">
        <v>75</v>
      </c>
      <c r="L874" t="s">
        <v>44</v>
      </c>
      <c r="M874" t="s">
        <v>62</v>
      </c>
      <c r="N874" t="s">
        <v>44</v>
      </c>
      <c r="O874" t="s">
        <v>85</v>
      </c>
      <c r="P874">
        <v>20</v>
      </c>
      <c r="Q874" t="s">
        <v>48</v>
      </c>
      <c r="W874" t="s">
        <v>64</v>
      </c>
      <c r="X874">
        <v>4</v>
      </c>
      <c r="Y874" t="s">
        <v>65</v>
      </c>
      <c r="Z874">
        <v>2</v>
      </c>
      <c r="AA874" t="s">
        <v>66</v>
      </c>
      <c r="AB874">
        <v>2</v>
      </c>
      <c r="AC874">
        <v>4</v>
      </c>
    </row>
    <row r="875" spans="1:29">
      <c r="A875" s="5" t="s">
        <v>467</v>
      </c>
      <c r="B875">
        <v>98</v>
      </c>
      <c r="C875">
        <v>99</v>
      </c>
      <c r="D875" t="s">
        <v>37</v>
      </c>
      <c r="E875" t="s">
        <v>83</v>
      </c>
      <c r="F875" t="s">
        <v>50</v>
      </c>
      <c r="G875" t="s">
        <v>53</v>
      </c>
      <c r="I875" t="s">
        <v>425</v>
      </c>
      <c r="J875" t="s">
        <v>60</v>
      </c>
      <c r="K875" t="s">
        <v>75</v>
      </c>
      <c r="L875" t="s">
        <v>44</v>
      </c>
      <c r="M875" t="s">
        <v>62</v>
      </c>
      <c r="N875" t="s">
        <v>44</v>
      </c>
      <c r="O875" t="s">
        <v>85</v>
      </c>
      <c r="P875">
        <v>10</v>
      </c>
      <c r="Q875" t="s">
        <v>82</v>
      </c>
      <c r="W875" t="s">
        <v>64</v>
      </c>
      <c r="X875">
        <v>4</v>
      </c>
      <c r="Y875" t="s">
        <v>65</v>
      </c>
      <c r="Z875">
        <v>2</v>
      </c>
      <c r="AA875" t="s">
        <v>66</v>
      </c>
      <c r="AB875">
        <v>2</v>
      </c>
      <c r="AC875">
        <v>4</v>
      </c>
    </row>
    <row r="876" spans="1:29">
      <c r="A876" s="5" t="s">
        <v>467</v>
      </c>
      <c r="B876">
        <v>99</v>
      </c>
      <c r="C876">
        <v>100</v>
      </c>
      <c r="D876" t="s">
        <v>37</v>
      </c>
      <c r="E876" t="s">
        <v>83</v>
      </c>
      <c r="F876" t="s">
        <v>50</v>
      </c>
      <c r="G876" t="s">
        <v>53</v>
      </c>
      <c r="I876" t="s">
        <v>425</v>
      </c>
      <c r="J876" t="s">
        <v>60</v>
      </c>
      <c r="K876" t="s">
        <v>75</v>
      </c>
      <c r="L876" t="s">
        <v>44</v>
      </c>
      <c r="M876" t="s">
        <v>62</v>
      </c>
      <c r="N876" t="s">
        <v>44</v>
      </c>
      <c r="O876" t="s">
        <v>85</v>
      </c>
      <c r="P876">
        <v>5</v>
      </c>
      <c r="Q876" t="s">
        <v>67</v>
      </c>
      <c r="W876" t="s">
        <v>64</v>
      </c>
      <c r="X876">
        <v>3</v>
      </c>
      <c r="Y876" t="s">
        <v>65</v>
      </c>
      <c r="Z876">
        <v>2</v>
      </c>
      <c r="AA876" t="s">
        <v>66</v>
      </c>
      <c r="AB876">
        <v>2</v>
      </c>
      <c r="AC876">
        <v>4</v>
      </c>
    </row>
    <row r="877" spans="1:29">
      <c r="A877" s="5" t="s">
        <v>467</v>
      </c>
      <c r="B877">
        <v>100</v>
      </c>
      <c r="C877">
        <v>101</v>
      </c>
      <c r="D877" t="s">
        <v>37</v>
      </c>
      <c r="E877" t="s">
        <v>50</v>
      </c>
      <c r="F877" t="s">
        <v>83</v>
      </c>
      <c r="G877" t="s">
        <v>53</v>
      </c>
      <c r="I877" t="s">
        <v>406</v>
      </c>
      <c r="J877" t="s">
        <v>60</v>
      </c>
      <c r="K877" t="s">
        <v>62</v>
      </c>
      <c r="L877" t="s">
        <v>44</v>
      </c>
      <c r="W877" t="s">
        <v>65</v>
      </c>
      <c r="X877">
        <v>2</v>
      </c>
      <c r="Y877" t="s">
        <v>51</v>
      </c>
      <c r="Z877">
        <v>2</v>
      </c>
      <c r="AA877" t="s">
        <v>66</v>
      </c>
      <c r="AB877">
        <v>2</v>
      </c>
      <c r="AC877">
        <v>4</v>
      </c>
    </row>
    <row r="878" spans="1:29">
      <c r="A878" s="5" t="s">
        <v>467</v>
      </c>
      <c r="B878">
        <v>101</v>
      </c>
      <c r="C878">
        <v>102</v>
      </c>
      <c r="D878" t="s">
        <v>37</v>
      </c>
      <c r="E878" t="s">
        <v>50</v>
      </c>
      <c r="F878" t="s">
        <v>83</v>
      </c>
      <c r="G878" t="s">
        <v>53</v>
      </c>
      <c r="I878" t="s">
        <v>407</v>
      </c>
      <c r="J878" t="s">
        <v>60</v>
      </c>
      <c r="K878" t="s">
        <v>62</v>
      </c>
      <c r="L878" t="s">
        <v>44</v>
      </c>
      <c r="O878" t="s">
        <v>85</v>
      </c>
      <c r="P878">
        <v>5</v>
      </c>
      <c r="Q878" t="s">
        <v>67</v>
      </c>
      <c r="W878" t="s">
        <v>65</v>
      </c>
      <c r="X878">
        <v>2</v>
      </c>
      <c r="Y878" t="s">
        <v>51</v>
      </c>
      <c r="Z878">
        <v>2</v>
      </c>
      <c r="AA878" t="s">
        <v>66</v>
      </c>
      <c r="AB878">
        <v>2</v>
      </c>
      <c r="AC878">
        <v>4</v>
      </c>
    </row>
    <row r="879" spans="1:29">
      <c r="A879" s="5" t="s">
        <v>467</v>
      </c>
      <c r="B879">
        <v>102</v>
      </c>
      <c r="C879">
        <v>103</v>
      </c>
      <c r="D879" t="s">
        <v>37</v>
      </c>
      <c r="E879" t="s">
        <v>50</v>
      </c>
      <c r="F879" t="s">
        <v>83</v>
      </c>
      <c r="G879" t="s">
        <v>53</v>
      </c>
      <c r="I879" t="s">
        <v>407</v>
      </c>
      <c r="J879" t="s">
        <v>60</v>
      </c>
      <c r="K879" t="s">
        <v>62</v>
      </c>
      <c r="L879" t="s">
        <v>44</v>
      </c>
      <c r="O879" t="s">
        <v>85</v>
      </c>
      <c r="P879">
        <v>5</v>
      </c>
      <c r="Q879" t="s">
        <v>67</v>
      </c>
      <c r="W879" t="s">
        <v>65</v>
      </c>
      <c r="X879">
        <v>2</v>
      </c>
      <c r="Y879" t="s">
        <v>51</v>
      </c>
      <c r="Z879">
        <v>2</v>
      </c>
      <c r="AA879" t="s">
        <v>66</v>
      </c>
      <c r="AB879">
        <v>2</v>
      </c>
      <c r="AC879">
        <v>4</v>
      </c>
    </row>
    <row r="880" spans="1:29">
      <c r="A880" s="5" t="s">
        <v>467</v>
      </c>
      <c r="B880">
        <v>103</v>
      </c>
      <c r="C880">
        <v>104</v>
      </c>
      <c r="D880" t="s">
        <v>37</v>
      </c>
      <c r="E880" t="s">
        <v>50</v>
      </c>
      <c r="F880" t="s">
        <v>83</v>
      </c>
      <c r="G880" t="s">
        <v>53</v>
      </c>
      <c r="I880" t="s">
        <v>408</v>
      </c>
      <c r="J880" t="s">
        <v>60</v>
      </c>
      <c r="K880" t="s">
        <v>62</v>
      </c>
      <c r="L880" t="s">
        <v>44</v>
      </c>
      <c r="O880" t="s">
        <v>85</v>
      </c>
      <c r="P880">
        <v>5</v>
      </c>
      <c r="Q880" t="s">
        <v>67</v>
      </c>
      <c r="W880" t="s">
        <v>65</v>
      </c>
      <c r="X880">
        <v>2</v>
      </c>
      <c r="Y880" t="s">
        <v>51</v>
      </c>
      <c r="Z880">
        <v>2</v>
      </c>
      <c r="AA880" t="s">
        <v>66</v>
      </c>
      <c r="AB880">
        <v>2</v>
      </c>
      <c r="AC880">
        <v>4</v>
      </c>
    </row>
    <row r="881" spans="1:29">
      <c r="A881" s="5" t="s">
        <v>467</v>
      </c>
      <c r="B881">
        <v>104</v>
      </c>
      <c r="C881">
        <v>105</v>
      </c>
      <c r="D881" t="s">
        <v>37</v>
      </c>
      <c r="E881" t="s">
        <v>50</v>
      </c>
      <c r="F881" t="s">
        <v>83</v>
      </c>
      <c r="G881" t="s">
        <v>53</v>
      </c>
      <c r="I881" t="s">
        <v>408</v>
      </c>
      <c r="J881" t="s">
        <v>60</v>
      </c>
      <c r="K881" t="s">
        <v>62</v>
      </c>
      <c r="L881" t="s">
        <v>44</v>
      </c>
      <c r="O881" t="s">
        <v>85</v>
      </c>
      <c r="P881">
        <v>7</v>
      </c>
      <c r="Q881" t="s">
        <v>86</v>
      </c>
      <c r="W881" t="s">
        <v>65</v>
      </c>
      <c r="X881">
        <v>2</v>
      </c>
      <c r="Y881" t="s">
        <v>51</v>
      </c>
      <c r="Z881">
        <v>2</v>
      </c>
      <c r="AA881" t="s">
        <v>66</v>
      </c>
      <c r="AB881">
        <v>2</v>
      </c>
      <c r="AC881">
        <v>4</v>
      </c>
    </row>
    <row r="882" spans="1:29">
      <c r="A882" s="5" t="s">
        <v>467</v>
      </c>
      <c r="B882">
        <v>105</v>
      </c>
      <c r="C882">
        <v>106</v>
      </c>
      <c r="D882" t="s">
        <v>37</v>
      </c>
      <c r="E882" t="s">
        <v>50</v>
      </c>
      <c r="F882" t="s">
        <v>83</v>
      </c>
      <c r="G882" t="s">
        <v>53</v>
      </c>
      <c r="I882" t="s">
        <v>408</v>
      </c>
      <c r="J882" t="s">
        <v>60</v>
      </c>
      <c r="K882" t="s">
        <v>62</v>
      </c>
      <c r="L882" t="s">
        <v>44</v>
      </c>
      <c r="O882" t="s">
        <v>85</v>
      </c>
      <c r="P882">
        <v>5</v>
      </c>
      <c r="Q882" t="s">
        <v>67</v>
      </c>
      <c r="W882" t="s">
        <v>65</v>
      </c>
      <c r="X882">
        <v>2</v>
      </c>
      <c r="Y882" t="s">
        <v>51</v>
      </c>
      <c r="Z882">
        <v>2</v>
      </c>
      <c r="AA882" t="s">
        <v>66</v>
      </c>
      <c r="AB882">
        <v>2</v>
      </c>
      <c r="AC882">
        <v>4</v>
      </c>
    </row>
    <row r="883" spans="1:29">
      <c r="A883" s="5" t="s">
        <v>467</v>
      </c>
      <c r="B883">
        <v>106</v>
      </c>
      <c r="C883">
        <v>107</v>
      </c>
      <c r="D883" t="s">
        <v>37</v>
      </c>
      <c r="E883" t="s">
        <v>50</v>
      </c>
      <c r="F883" t="s">
        <v>83</v>
      </c>
      <c r="G883" t="s">
        <v>53</v>
      </c>
      <c r="I883" t="s">
        <v>408</v>
      </c>
      <c r="J883" t="s">
        <v>60</v>
      </c>
      <c r="K883" t="s">
        <v>62</v>
      </c>
      <c r="L883" t="s">
        <v>44</v>
      </c>
      <c r="O883" t="s">
        <v>85</v>
      </c>
      <c r="P883">
        <v>7</v>
      </c>
      <c r="Q883" t="s">
        <v>86</v>
      </c>
      <c r="W883" t="s">
        <v>65</v>
      </c>
      <c r="X883">
        <v>2</v>
      </c>
      <c r="Y883" t="s">
        <v>51</v>
      </c>
      <c r="Z883">
        <v>2</v>
      </c>
      <c r="AA883" t="s">
        <v>66</v>
      </c>
      <c r="AB883">
        <v>2</v>
      </c>
      <c r="AC883">
        <v>4</v>
      </c>
    </row>
    <row r="884" spans="1:29">
      <c r="A884" s="5" t="s">
        <v>467</v>
      </c>
      <c r="B884">
        <v>107</v>
      </c>
      <c r="C884">
        <v>108</v>
      </c>
      <c r="D884" t="s">
        <v>37</v>
      </c>
      <c r="E884" t="s">
        <v>50</v>
      </c>
      <c r="F884" t="s">
        <v>83</v>
      </c>
      <c r="G884" t="s">
        <v>53</v>
      </c>
      <c r="I884" t="s">
        <v>409</v>
      </c>
      <c r="J884" t="s">
        <v>60</v>
      </c>
      <c r="K884" t="s">
        <v>62</v>
      </c>
      <c r="L884" t="s">
        <v>44</v>
      </c>
      <c r="M884" t="s">
        <v>75</v>
      </c>
      <c r="N884" t="s">
        <v>48</v>
      </c>
      <c r="O884" t="s">
        <v>85</v>
      </c>
      <c r="P884">
        <v>10</v>
      </c>
      <c r="Q884" t="s">
        <v>82</v>
      </c>
      <c r="W884" t="s">
        <v>64</v>
      </c>
      <c r="X884">
        <v>2</v>
      </c>
      <c r="Y884" t="s">
        <v>65</v>
      </c>
      <c r="Z884">
        <v>2</v>
      </c>
      <c r="AA884" t="s">
        <v>66</v>
      </c>
      <c r="AB884">
        <v>2</v>
      </c>
      <c r="AC884">
        <v>4</v>
      </c>
    </row>
    <row r="885" spans="1:29">
      <c r="A885" s="5" t="s">
        <v>467</v>
      </c>
      <c r="B885">
        <v>108</v>
      </c>
      <c r="C885">
        <v>109</v>
      </c>
      <c r="D885" t="s">
        <v>37</v>
      </c>
      <c r="E885" t="s">
        <v>50</v>
      </c>
      <c r="F885" t="s">
        <v>83</v>
      </c>
      <c r="G885" t="s">
        <v>53</v>
      </c>
      <c r="I885" t="s">
        <v>409</v>
      </c>
      <c r="J885" t="s">
        <v>60</v>
      </c>
      <c r="K885" t="s">
        <v>62</v>
      </c>
      <c r="L885" t="s">
        <v>44</v>
      </c>
      <c r="M885" t="s">
        <v>75</v>
      </c>
      <c r="N885" t="s">
        <v>48</v>
      </c>
      <c r="O885" t="s">
        <v>85</v>
      </c>
      <c r="P885">
        <v>7</v>
      </c>
      <c r="Q885" t="s">
        <v>86</v>
      </c>
      <c r="W885" t="s">
        <v>64</v>
      </c>
      <c r="X885">
        <v>2</v>
      </c>
      <c r="Y885" t="s">
        <v>65</v>
      </c>
      <c r="Z885">
        <v>2</v>
      </c>
      <c r="AA885" t="s">
        <v>66</v>
      </c>
      <c r="AB885">
        <v>2</v>
      </c>
      <c r="AC885">
        <v>4</v>
      </c>
    </row>
    <row r="886" spans="1:29">
      <c r="A886" s="5" t="s">
        <v>467</v>
      </c>
      <c r="B886">
        <v>109</v>
      </c>
      <c r="C886">
        <v>110</v>
      </c>
      <c r="D886" t="s">
        <v>37</v>
      </c>
      <c r="E886" t="s">
        <v>83</v>
      </c>
      <c r="F886" t="s">
        <v>50</v>
      </c>
      <c r="G886" t="s">
        <v>53</v>
      </c>
      <c r="I886" t="s">
        <v>410</v>
      </c>
      <c r="J886" t="s">
        <v>60</v>
      </c>
      <c r="K886" t="s">
        <v>75</v>
      </c>
      <c r="L886" t="s">
        <v>48</v>
      </c>
      <c r="M886" t="s">
        <v>62</v>
      </c>
      <c r="N886" t="s">
        <v>48</v>
      </c>
      <c r="O886" t="s">
        <v>85</v>
      </c>
      <c r="P886">
        <v>15</v>
      </c>
      <c r="Q886" t="s">
        <v>82</v>
      </c>
      <c r="W886" t="s">
        <v>64</v>
      </c>
      <c r="X886">
        <v>3</v>
      </c>
      <c r="Y886" t="s">
        <v>65</v>
      </c>
      <c r="Z886">
        <v>2</v>
      </c>
      <c r="AA886" t="s">
        <v>66</v>
      </c>
      <c r="AB886">
        <v>2</v>
      </c>
      <c r="AC886">
        <v>4</v>
      </c>
    </row>
    <row r="887" spans="1:29">
      <c r="A887" s="5" t="s">
        <v>467</v>
      </c>
      <c r="B887">
        <v>110</v>
      </c>
      <c r="C887">
        <v>111</v>
      </c>
      <c r="D887" t="s">
        <v>37</v>
      </c>
      <c r="E887" t="s">
        <v>83</v>
      </c>
      <c r="F887" t="s">
        <v>50</v>
      </c>
      <c r="G887" t="s">
        <v>53</v>
      </c>
      <c r="I887" t="s">
        <v>426</v>
      </c>
      <c r="J887" t="s">
        <v>60</v>
      </c>
      <c r="K887" t="s">
        <v>75</v>
      </c>
      <c r="L887" t="s">
        <v>48</v>
      </c>
      <c r="M887" t="s">
        <v>62</v>
      </c>
      <c r="N887" t="s">
        <v>44</v>
      </c>
      <c r="O887" t="s">
        <v>85</v>
      </c>
      <c r="P887">
        <v>30</v>
      </c>
      <c r="Q887" t="s">
        <v>48</v>
      </c>
      <c r="W887" t="s">
        <v>64</v>
      </c>
      <c r="X887">
        <v>3</v>
      </c>
      <c r="Y887" t="s">
        <v>65</v>
      </c>
      <c r="Z887">
        <v>2</v>
      </c>
      <c r="AA887" t="s">
        <v>66</v>
      </c>
      <c r="AB887">
        <v>2</v>
      </c>
      <c r="AC887">
        <v>4</v>
      </c>
    </row>
    <row r="888" spans="1:29">
      <c r="A888" s="5" t="s">
        <v>467</v>
      </c>
      <c r="B888">
        <v>111</v>
      </c>
      <c r="C888">
        <v>112</v>
      </c>
      <c r="D888" t="s">
        <v>37</v>
      </c>
      <c r="E888" t="s">
        <v>83</v>
      </c>
      <c r="F888" t="s">
        <v>39</v>
      </c>
      <c r="G888" t="s">
        <v>53</v>
      </c>
      <c r="I888" t="s">
        <v>427</v>
      </c>
      <c r="J888" t="s">
        <v>60</v>
      </c>
      <c r="K888" t="s">
        <v>75</v>
      </c>
      <c r="L888" t="s">
        <v>48</v>
      </c>
      <c r="M888" t="s">
        <v>62</v>
      </c>
      <c r="N888" t="s">
        <v>44</v>
      </c>
      <c r="O888" t="s">
        <v>85</v>
      </c>
      <c r="P888">
        <v>60</v>
      </c>
      <c r="Q888" t="s">
        <v>48</v>
      </c>
      <c r="W888" t="s">
        <v>64</v>
      </c>
      <c r="X888">
        <v>4</v>
      </c>
      <c r="Y888" t="s">
        <v>65</v>
      </c>
      <c r="Z888">
        <v>2</v>
      </c>
      <c r="AA888" t="s">
        <v>66</v>
      </c>
      <c r="AB888">
        <v>2</v>
      </c>
      <c r="AC888">
        <v>4</v>
      </c>
    </row>
    <row r="889" spans="1:29">
      <c r="A889" s="5" t="s">
        <v>467</v>
      </c>
      <c r="B889">
        <v>112</v>
      </c>
      <c r="C889">
        <v>113</v>
      </c>
      <c r="D889" t="s">
        <v>37</v>
      </c>
      <c r="E889" t="s">
        <v>83</v>
      </c>
      <c r="F889" t="s">
        <v>39</v>
      </c>
      <c r="G889" t="s">
        <v>53</v>
      </c>
      <c r="I889" t="s">
        <v>427</v>
      </c>
      <c r="J889" t="s">
        <v>60</v>
      </c>
      <c r="K889" t="s">
        <v>75</v>
      </c>
      <c r="L889" t="s">
        <v>48</v>
      </c>
      <c r="M889" t="s">
        <v>62</v>
      </c>
      <c r="N889" t="s">
        <v>44</v>
      </c>
      <c r="O889" t="s">
        <v>85</v>
      </c>
      <c r="P889">
        <v>60</v>
      </c>
      <c r="Q889" t="s">
        <v>48</v>
      </c>
      <c r="W889" t="s">
        <v>64</v>
      </c>
      <c r="X889">
        <v>4</v>
      </c>
      <c r="Y889" t="s">
        <v>65</v>
      </c>
      <c r="Z889">
        <v>2</v>
      </c>
      <c r="AA889" t="s">
        <v>66</v>
      </c>
      <c r="AB889">
        <v>2</v>
      </c>
      <c r="AC889">
        <v>4</v>
      </c>
    </row>
    <row r="890" spans="1:29">
      <c r="A890" s="5" t="s">
        <v>467</v>
      </c>
      <c r="B890">
        <v>113</v>
      </c>
      <c r="C890">
        <v>114</v>
      </c>
      <c r="D890" t="s">
        <v>37</v>
      </c>
      <c r="E890" t="s">
        <v>50</v>
      </c>
      <c r="G890" t="s">
        <v>53</v>
      </c>
      <c r="I890" t="s">
        <v>411</v>
      </c>
      <c r="J890" t="s">
        <v>60</v>
      </c>
      <c r="K890" t="s">
        <v>62</v>
      </c>
      <c r="L890" t="s">
        <v>44</v>
      </c>
      <c r="W890" t="s">
        <v>65</v>
      </c>
      <c r="X890">
        <v>2</v>
      </c>
      <c r="Y890" t="s">
        <v>51</v>
      </c>
      <c r="Z890">
        <v>2</v>
      </c>
      <c r="AA890" t="s">
        <v>66</v>
      </c>
      <c r="AB890">
        <v>2</v>
      </c>
      <c r="AC890">
        <v>4</v>
      </c>
    </row>
    <row r="891" spans="1:29">
      <c r="A891" s="5" t="s">
        <v>467</v>
      </c>
      <c r="B891">
        <v>114</v>
      </c>
      <c r="C891">
        <v>115</v>
      </c>
      <c r="D891" t="s">
        <v>37</v>
      </c>
      <c r="E891" t="s">
        <v>50</v>
      </c>
      <c r="G891" t="s">
        <v>53</v>
      </c>
      <c r="I891" t="s">
        <v>411</v>
      </c>
      <c r="J891" t="s">
        <v>60</v>
      </c>
      <c r="K891" t="s">
        <v>62</v>
      </c>
      <c r="L891" t="s">
        <v>44</v>
      </c>
      <c r="W891" t="s">
        <v>65</v>
      </c>
      <c r="X891">
        <v>2</v>
      </c>
      <c r="Y891" t="s">
        <v>51</v>
      </c>
      <c r="Z891">
        <v>2</v>
      </c>
      <c r="AA891" t="s">
        <v>66</v>
      </c>
      <c r="AB891">
        <v>2</v>
      </c>
      <c r="AC891">
        <v>4</v>
      </c>
    </row>
    <row r="892" spans="1:29">
      <c r="A892" s="5" t="s">
        <v>467</v>
      </c>
      <c r="B892">
        <v>115</v>
      </c>
      <c r="C892">
        <v>116</v>
      </c>
      <c r="D892" t="s">
        <v>37</v>
      </c>
      <c r="E892" t="s">
        <v>50</v>
      </c>
      <c r="G892" t="s">
        <v>54</v>
      </c>
      <c r="I892" t="s">
        <v>412</v>
      </c>
      <c r="J892" t="s">
        <v>114</v>
      </c>
      <c r="K892" t="s">
        <v>61</v>
      </c>
      <c r="L892" t="s">
        <v>73</v>
      </c>
      <c r="W892" t="s">
        <v>65</v>
      </c>
      <c r="X892">
        <v>2</v>
      </c>
      <c r="Y892" t="s">
        <v>51</v>
      </c>
      <c r="Z892">
        <v>2</v>
      </c>
      <c r="AA892" t="s">
        <v>66</v>
      </c>
      <c r="AB892">
        <v>1</v>
      </c>
      <c r="AC892">
        <v>1</v>
      </c>
    </row>
    <row r="893" spans="1:29">
      <c r="A893" s="5" t="s">
        <v>467</v>
      </c>
      <c r="B893">
        <v>116</v>
      </c>
      <c r="C893">
        <v>117</v>
      </c>
      <c r="D893" t="s">
        <v>37</v>
      </c>
      <c r="E893" t="s">
        <v>50</v>
      </c>
      <c r="G893" t="s">
        <v>54</v>
      </c>
      <c r="I893" t="s">
        <v>412</v>
      </c>
      <c r="J893" t="s">
        <v>114</v>
      </c>
      <c r="K893" t="s">
        <v>61</v>
      </c>
      <c r="L893" t="s">
        <v>73</v>
      </c>
      <c r="W893" t="s">
        <v>65</v>
      </c>
      <c r="X893">
        <v>2</v>
      </c>
      <c r="Y893" t="s">
        <v>51</v>
      </c>
      <c r="Z893">
        <v>2</v>
      </c>
      <c r="AA893" t="s">
        <v>66</v>
      </c>
      <c r="AB893">
        <v>1</v>
      </c>
      <c r="AC893">
        <v>1</v>
      </c>
    </row>
    <row r="894" spans="1:29">
      <c r="A894" s="5" t="s">
        <v>467</v>
      </c>
      <c r="B894">
        <v>117</v>
      </c>
      <c r="C894">
        <v>118</v>
      </c>
      <c r="D894" t="s">
        <v>37</v>
      </c>
      <c r="E894" t="s">
        <v>50</v>
      </c>
      <c r="G894" t="s">
        <v>54</v>
      </c>
      <c r="I894" t="s">
        <v>412</v>
      </c>
      <c r="J894" t="s">
        <v>163</v>
      </c>
      <c r="K894" t="s">
        <v>61</v>
      </c>
      <c r="L894" t="s">
        <v>73</v>
      </c>
      <c r="W894" t="s">
        <v>65</v>
      </c>
      <c r="X894">
        <v>2</v>
      </c>
      <c r="Y894" t="s">
        <v>51</v>
      </c>
      <c r="Z894">
        <v>2</v>
      </c>
      <c r="AC894">
        <v>2</v>
      </c>
    </row>
    <row r="895" spans="1:29">
      <c r="A895" s="5" t="s">
        <v>467</v>
      </c>
      <c r="B895">
        <v>118</v>
      </c>
      <c r="C895">
        <v>119</v>
      </c>
      <c r="D895" t="s">
        <v>37</v>
      </c>
      <c r="E895" t="s">
        <v>50</v>
      </c>
      <c r="G895" t="s">
        <v>54</v>
      </c>
      <c r="I895" t="s">
        <v>412</v>
      </c>
      <c r="J895" t="s">
        <v>163</v>
      </c>
      <c r="K895" t="s">
        <v>61</v>
      </c>
      <c r="L895" t="s">
        <v>73</v>
      </c>
      <c r="W895" t="s">
        <v>65</v>
      </c>
      <c r="X895">
        <v>2</v>
      </c>
      <c r="Y895" t="s">
        <v>51</v>
      </c>
      <c r="Z895">
        <v>2</v>
      </c>
      <c r="AC895">
        <v>2</v>
      </c>
    </row>
    <row r="896" spans="1:29">
      <c r="A896" s="5" t="s">
        <v>467</v>
      </c>
      <c r="B896">
        <v>119</v>
      </c>
      <c r="C896">
        <v>120</v>
      </c>
      <c r="D896" t="s">
        <v>37</v>
      </c>
      <c r="E896" t="s">
        <v>50</v>
      </c>
      <c r="G896" t="s">
        <v>54</v>
      </c>
      <c r="I896" t="s">
        <v>258</v>
      </c>
      <c r="J896" t="s">
        <v>68</v>
      </c>
      <c r="K896" t="s">
        <v>61</v>
      </c>
      <c r="L896" t="s">
        <v>73</v>
      </c>
      <c r="W896" t="s">
        <v>65</v>
      </c>
      <c r="X896">
        <v>2</v>
      </c>
      <c r="Y896" t="s">
        <v>51</v>
      </c>
      <c r="Z896">
        <v>2</v>
      </c>
      <c r="AC896">
        <v>3</v>
      </c>
    </row>
  </sheetData>
  <sortState ref="A2:AC1049">
    <sortCondition ref="A2:A1049"/>
    <sortCondition ref="B2:B1049"/>
  </sortState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39"/>
  <sheetViews>
    <sheetView workbookViewId="0">
      <selection sqref="A1:XFD1048576"/>
    </sheetView>
  </sheetViews>
  <sheetFormatPr defaultRowHeight="15"/>
  <cols>
    <col min="1" max="1" width="10.5703125" bestFit="1" customWidth="1"/>
    <col min="4" max="4" width="10.7109375" bestFit="1" customWidth="1"/>
    <col min="5" max="5" width="12.7109375" bestFit="1" customWidth="1"/>
  </cols>
  <sheetData>
    <row r="1" spans="1:2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</row>
    <row r="2" spans="1:22">
      <c r="A2" s="5"/>
      <c r="B2" s="5"/>
      <c r="C2" s="5"/>
      <c r="D2" s="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>
      <c r="A3" s="5"/>
      <c r="B3" s="5"/>
      <c r="C3" s="5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>
      <c r="A4" s="5"/>
      <c r="B4" s="5"/>
      <c r="C4" s="5"/>
      <c r="D4" s="6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>
      <c r="A5" s="5"/>
      <c r="B5" s="5"/>
      <c r="C5" s="5"/>
      <c r="D5" s="6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>
      <c r="A6" s="5"/>
      <c r="B6" s="5"/>
      <c r="C6" s="5"/>
      <c r="D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>
      <c r="A7" s="5"/>
      <c r="B7" s="5"/>
      <c r="C7" s="5"/>
      <c r="D7" s="6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>
      <c r="A8" s="5"/>
      <c r="B8" s="5"/>
      <c r="C8" s="5"/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>
      <c r="A9" s="5"/>
      <c r="B9" s="5"/>
      <c r="C9" s="5"/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>
      <c r="A10" s="5"/>
      <c r="B10" s="5"/>
      <c r="C10" s="5"/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>
      <c r="A11" s="5"/>
      <c r="B11" s="5"/>
      <c r="C11" s="5"/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>
      <c r="A13" s="5"/>
      <c r="B13" s="5"/>
      <c r="C13" s="5"/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>
      <c r="A14" s="5"/>
      <c r="B14" s="5"/>
      <c r="C14" s="5"/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2">
      <c r="A15" s="5"/>
      <c r="B15" s="5"/>
      <c r="C15" s="5"/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>
      <c r="A16" s="5"/>
      <c r="B16" s="5"/>
      <c r="C16" s="5"/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>
      <c r="A17" s="5"/>
      <c r="B17" s="5"/>
      <c r="C17" s="5"/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1:22">
      <c r="A18" s="5"/>
      <c r="B18" s="5"/>
      <c r="C18" s="5"/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>
      <c r="A19" s="5"/>
      <c r="B19" s="5"/>
      <c r="C19" s="5"/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>
      <c r="A20" s="5"/>
      <c r="B20" s="5"/>
      <c r="C20" s="5"/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1:22">
      <c r="A21" s="5"/>
      <c r="B21" s="5"/>
      <c r="C21" s="5"/>
      <c r="D21" s="6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>
      <c r="A22" s="5"/>
      <c r="B22" s="5"/>
      <c r="C22" s="5"/>
      <c r="D22" s="6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>
      <c r="A23" s="5"/>
      <c r="B23" s="5"/>
      <c r="C23" s="5"/>
      <c r="D23" s="6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2">
      <c r="A24" s="5"/>
      <c r="B24" s="5"/>
      <c r="C24" s="5"/>
      <c r="D24" s="6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1:22">
      <c r="A25" s="5"/>
      <c r="B25" s="5"/>
      <c r="C25" s="5"/>
      <c r="D25" s="6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1:22">
      <c r="A26" s="5"/>
      <c r="B26" s="5"/>
      <c r="C26" s="5"/>
      <c r="D26" s="6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1:22">
      <c r="A27" s="5"/>
      <c r="B27" s="5"/>
      <c r="C27" s="5"/>
      <c r="D27" s="6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22">
      <c r="A28" s="5"/>
      <c r="B28" s="5"/>
      <c r="C28" s="5"/>
      <c r="D28" s="6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1:22">
      <c r="A29" s="5"/>
      <c r="B29" s="5"/>
      <c r="C29" s="5"/>
      <c r="D29" s="6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1:22">
      <c r="A30" s="5"/>
      <c r="B30" s="5"/>
      <c r="C30" s="5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1:22">
      <c r="A31" s="5"/>
      <c r="B31" s="5"/>
      <c r="C31" s="5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>
      <c r="A32" s="5"/>
      <c r="B32" s="5"/>
      <c r="C32" s="5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22">
      <c r="A33" s="5"/>
      <c r="B33" s="5"/>
      <c r="C33" s="5"/>
      <c r="D33" s="6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22">
      <c r="A34" s="5"/>
      <c r="B34" s="5"/>
      <c r="C34" s="5"/>
      <c r="D34" s="6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:22">
      <c r="A35" s="5"/>
      <c r="B35" s="5"/>
      <c r="C35" s="5"/>
      <c r="D35" s="6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>
      <c r="A36" s="5"/>
      <c r="B36" s="5"/>
      <c r="C36" s="5"/>
      <c r="D36" s="6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>
      <c r="A37" s="5"/>
      <c r="B37" s="5"/>
      <c r="C37" s="5"/>
      <c r="D37" s="6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22">
      <c r="A38" s="5"/>
      <c r="B38" s="5"/>
      <c r="C38" s="5"/>
      <c r="D38" s="6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22">
      <c r="A39" s="5"/>
      <c r="B39" s="5"/>
      <c r="C39" s="5"/>
      <c r="D39" s="6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896"/>
  <sheetViews>
    <sheetView workbookViewId="0">
      <selection sqref="A1:XFD1048576"/>
    </sheetView>
  </sheetViews>
  <sheetFormatPr defaultRowHeight="15"/>
  <cols>
    <col min="1" max="1" width="11.85546875" style="109" bestFit="1" customWidth="1"/>
    <col min="2" max="16384" width="9.140625" style="109"/>
  </cols>
  <sheetData>
    <row r="1" spans="1:28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128"/>
      <c r="AA1" s="128"/>
      <c r="AB1" s="128"/>
    </row>
    <row r="2" spans="1:28">
      <c r="A2" s="28"/>
      <c r="B2" s="28"/>
      <c r="C2" s="28"/>
      <c r="D2" s="28"/>
      <c r="E2" s="28"/>
      <c r="F2" s="28"/>
      <c r="W2" s="69"/>
      <c r="X2" s="28"/>
      <c r="Y2" s="28"/>
    </row>
    <row r="3" spans="1:28">
      <c r="A3" s="28"/>
      <c r="B3" s="28"/>
      <c r="C3" s="28"/>
      <c r="D3" s="28"/>
      <c r="E3" s="28"/>
      <c r="F3" s="28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13"/>
      <c r="Y3" s="13"/>
    </row>
    <row r="4" spans="1:28" ht="15.75">
      <c r="A4" s="28"/>
      <c r="B4" s="28"/>
      <c r="C4" s="129"/>
      <c r="D4" s="28"/>
      <c r="E4" s="28"/>
      <c r="F4" s="28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13"/>
      <c r="Y4" s="13"/>
    </row>
    <row r="5" spans="1:28">
      <c r="A5" s="28"/>
      <c r="B5" s="28"/>
      <c r="C5" s="28"/>
      <c r="D5" s="28"/>
      <c r="E5" s="28"/>
      <c r="F5" s="28"/>
      <c r="G5" s="130"/>
      <c r="H5" s="13"/>
      <c r="I5" s="13"/>
      <c r="J5" s="13"/>
      <c r="K5" s="13"/>
      <c r="L5" s="131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8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"/>
      <c r="X6" s="133"/>
      <c r="Y6" s="133"/>
    </row>
    <row r="7" spans="1:28">
      <c r="A7" s="13"/>
      <c r="B7" s="13"/>
      <c r="C7" s="13"/>
      <c r="D7" s="13"/>
      <c r="E7" s="13"/>
      <c r="F7" s="13"/>
      <c r="G7" s="130"/>
      <c r="H7" s="13"/>
      <c r="I7" s="13"/>
      <c r="J7" s="13"/>
      <c r="K7" s="13"/>
      <c r="L7" s="131"/>
      <c r="M7" s="13"/>
      <c r="N7" s="13"/>
      <c r="O7" s="13"/>
      <c r="P7" s="13"/>
      <c r="Q7" s="13"/>
      <c r="R7" s="131"/>
      <c r="S7" s="134"/>
      <c r="T7" s="135"/>
      <c r="U7" s="136"/>
      <c r="V7" s="135"/>
      <c r="W7" s="13"/>
      <c r="X7" s="13"/>
      <c r="Y7" s="13"/>
    </row>
    <row r="8" spans="1:28">
      <c r="A8" s="13"/>
      <c r="B8" s="13"/>
      <c r="C8" s="13"/>
      <c r="D8" s="13"/>
      <c r="E8" s="13"/>
      <c r="F8" s="137"/>
      <c r="G8" s="130"/>
      <c r="H8" s="13"/>
      <c r="I8" s="13"/>
      <c r="J8" s="13"/>
      <c r="K8" s="13"/>
      <c r="L8" s="131"/>
      <c r="M8" s="13"/>
      <c r="N8" s="13"/>
      <c r="O8" s="13"/>
      <c r="P8" s="13"/>
      <c r="Q8" s="13"/>
      <c r="R8" s="131"/>
      <c r="S8" s="134"/>
      <c r="T8" s="135"/>
      <c r="U8" s="136"/>
      <c r="V8" s="135"/>
      <c r="W8" s="13"/>
      <c r="X8" s="13"/>
      <c r="Y8" s="13"/>
    </row>
    <row r="9" spans="1:28">
      <c r="A9" s="13"/>
      <c r="B9" s="13"/>
      <c r="C9" s="13"/>
      <c r="D9" s="13"/>
      <c r="E9" s="137"/>
      <c r="F9" s="137"/>
      <c r="G9" s="130"/>
      <c r="H9" s="13"/>
      <c r="I9" s="13"/>
      <c r="J9" s="13"/>
      <c r="K9" s="13"/>
      <c r="L9" s="131"/>
      <c r="M9" s="13"/>
      <c r="N9" s="13"/>
      <c r="O9" s="13"/>
      <c r="P9" s="13"/>
      <c r="Q9" s="13"/>
      <c r="R9" s="131"/>
      <c r="S9" s="134"/>
      <c r="T9" s="135"/>
      <c r="U9" s="136"/>
      <c r="V9" s="135"/>
      <c r="W9" s="13"/>
      <c r="X9" s="13"/>
      <c r="Y9" s="13"/>
    </row>
    <row r="10" spans="1:28">
      <c r="A10" s="13"/>
      <c r="B10" s="13"/>
      <c r="C10" s="13"/>
      <c r="D10" s="13"/>
      <c r="E10" s="13"/>
      <c r="F10" s="137"/>
      <c r="G10" s="130"/>
      <c r="H10" s="13"/>
      <c r="I10" s="13"/>
      <c r="J10" s="13"/>
      <c r="K10" s="13"/>
      <c r="L10" s="131"/>
      <c r="M10" s="13"/>
      <c r="N10" s="13"/>
      <c r="O10" s="13"/>
      <c r="P10" s="13"/>
      <c r="Q10" s="13"/>
      <c r="R10" s="131"/>
      <c r="S10" s="134"/>
      <c r="T10" s="135"/>
      <c r="U10" s="136"/>
      <c r="V10" s="135"/>
      <c r="W10" s="13"/>
      <c r="X10" s="13"/>
      <c r="Y10" s="13"/>
    </row>
    <row r="11" spans="1:28">
      <c r="A11" s="13"/>
      <c r="B11" s="13"/>
      <c r="C11" s="13"/>
      <c r="D11" s="13"/>
      <c r="E11" s="13"/>
      <c r="F11" s="137"/>
      <c r="G11" s="130"/>
      <c r="H11" s="13"/>
      <c r="I11" s="13"/>
      <c r="J11" s="13"/>
      <c r="K11" s="13"/>
      <c r="L11" s="131"/>
      <c r="M11" s="13"/>
      <c r="N11" s="13"/>
      <c r="O11" s="13"/>
      <c r="P11" s="13"/>
      <c r="Q11" s="13"/>
      <c r="R11" s="131"/>
      <c r="S11" s="134"/>
      <c r="T11" s="135"/>
      <c r="U11" s="136"/>
      <c r="V11" s="135"/>
      <c r="W11" s="13"/>
      <c r="X11" s="13"/>
      <c r="Y11" s="13"/>
    </row>
    <row r="12" spans="1:28">
      <c r="A12" s="13"/>
      <c r="B12" s="13"/>
      <c r="C12" s="13"/>
      <c r="D12" s="13"/>
      <c r="E12" s="137"/>
      <c r="F12" s="137"/>
      <c r="G12" s="130"/>
      <c r="H12" s="13"/>
      <c r="I12" s="13"/>
      <c r="J12" s="13"/>
      <c r="K12" s="13"/>
      <c r="L12" s="131"/>
      <c r="M12" s="13"/>
      <c r="N12" s="13"/>
      <c r="O12" s="13"/>
      <c r="P12" s="13"/>
      <c r="Q12" s="13"/>
      <c r="R12" s="131"/>
      <c r="S12" s="134"/>
      <c r="T12" s="135"/>
      <c r="U12" s="136"/>
      <c r="V12" s="135"/>
      <c r="W12" s="13"/>
      <c r="X12" s="13"/>
      <c r="Y12" s="13"/>
    </row>
    <row r="13" spans="1:28">
      <c r="A13" s="13"/>
      <c r="B13" s="13"/>
      <c r="C13" s="13"/>
      <c r="D13" s="13"/>
      <c r="E13" s="137"/>
      <c r="F13" s="137"/>
      <c r="G13" s="130"/>
      <c r="H13" s="13"/>
      <c r="I13" s="13"/>
      <c r="J13" s="13"/>
      <c r="K13" s="13"/>
      <c r="L13" s="131"/>
      <c r="M13" s="13"/>
      <c r="N13" s="13"/>
      <c r="O13" s="13"/>
      <c r="P13" s="13"/>
      <c r="Q13" s="13"/>
      <c r="R13" s="131"/>
      <c r="S13" s="134"/>
      <c r="T13" s="135"/>
      <c r="U13" s="136"/>
      <c r="V13" s="135"/>
      <c r="W13" s="13"/>
      <c r="X13" s="13"/>
      <c r="Y13" s="13"/>
    </row>
    <row r="14" spans="1:28">
      <c r="A14" s="13"/>
      <c r="B14" s="13"/>
      <c r="C14" s="13"/>
      <c r="D14" s="13"/>
      <c r="E14" s="13"/>
      <c r="F14" s="137"/>
      <c r="G14" s="130"/>
      <c r="H14" s="13"/>
      <c r="I14" s="13"/>
      <c r="J14" s="13"/>
      <c r="K14" s="13"/>
      <c r="L14" s="131"/>
      <c r="M14" s="13"/>
      <c r="N14" s="13"/>
      <c r="O14" s="13"/>
      <c r="P14" s="13"/>
      <c r="Q14" s="13"/>
      <c r="R14" s="131"/>
      <c r="S14" s="134"/>
      <c r="T14" s="135"/>
      <c r="U14" s="136"/>
      <c r="V14" s="135"/>
      <c r="W14" s="13"/>
      <c r="X14" s="13"/>
      <c r="Y14" s="13"/>
    </row>
    <row r="15" spans="1:28">
      <c r="A15" s="13"/>
      <c r="B15" s="13"/>
      <c r="C15" s="13"/>
      <c r="D15" s="13"/>
      <c r="E15" s="13"/>
      <c r="F15" s="137"/>
      <c r="G15" s="130"/>
      <c r="H15" s="13"/>
      <c r="I15" s="13"/>
      <c r="J15" s="13"/>
      <c r="K15" s="13"/>
      <c r="L15" s="131"/>
      <c r="M15" s="13"/>
      <c r="N15" s="13"/>
      <c r="O15" s="13"/>
      <c r="P15" s="13"/>
      <c r="Q15" s="13"/>
      <c r="R15" s="131"/>
      <c r="S15" s="134"/>
      <c r="T15" s="135"/>
      <c r="U15" s="136"/>
      <c r="V15" s="135"/>
      <c r="W15" s="13"/>
      <c r="X15" s="13"/>
      <c r="Y15" s="13"/>
    </row>
    <row r="16" spans="1:28">
      <c r="A16" s="13"/>
      <c r="B16" s="13"/>
      <c r="C16" s="13"/>
      <c r="D16" s="13"/>
      <c r="E16" s="13"/>
      <c r="F16" s="137"/>
      <c r="G16" s="130"/>
      <c r="H16" s="13"/>
      <c r="I16" s="13"/>
      <c r="J16" s="13"/>
      <c r="K16" s="13"/>
      <c r="L16" s="131"/>
      <c r="M16" s="13"/>
      <c r="N16" s="13"/>
      <c r="O16" s="13"/>
      <c r="P16" s="13"/>
      <c r="Q16" s="13"/>
      <c r="R16" s="131"/>
      <c r="S16" s="134"/>
      <c r="T16" s="135"/>
      <c r="U16" s="136"/>
      <c r="V16" s="135"/>
      <c r="W16" s="13"/>
      <c r="X16" s="13"/>
      <c r="Y16" s="13"/>
    </row>
    <row r="17" spans="1:25">
      <c r="A17" s="13"/>
      <c r="B17" s="13"/>
      <c r="C17" s="13"/>
      <c r="D17" s="13"/>
      <c r="E17" s="137"/>
      <c r="F17" s="137"/>
      <c r="G17" s="130"/>
      <c r="H17" s="13"/>
      <c r="I17" s="13"/>
      <c r="J17" s="13"/>
      <c r="K17" s="13"/>
      <c r="L17" s="131"/>
      <c r="M17" s="13"/>
      <c r="N17" s="13"/>
      <c r="O17" s="13"/>
      <c r="P17" s="13"/>
      <c r="Q17" s="13"/>
      <c r="R17" s="131"/>
      <c r="S17" s="134"/>
      <c r="T17" s="135"/>
      <c r="U17" s="136"/>
      <c r="V17" s="135"/>
      <c r="W17" s="13"/>
      <c r="X17" s="13"/>
      <c r="Y17" s="13"/>
    </row>
    <row r="18" spans="1:25">
      <c r="A18" s="13"/>
      <c r="B18" s="13"/>
      <c r="C18" s="13"/>
      <c r="D18" s="13"/>
      <c r="E18" s="13"/>
      <c r="F18" s="137"/>
      <c r="G18" s="130"/>
      <c r="H18" s="13"/>
      <c r="I18" s="13"/>
      <c r="J18" s="13"/>
      <c r="K18" s="13"/>
      <c r="L18" s="131"/>
      <c r="M18" s="13"/>
      <c r="N18" s="13"/>
      <c r="O18" s="13"/>
      <c r="P18" s="13"/>
      <c r="Q18" s="13"/>
      <c r="R18" s="131"/>
      <c r="S18" s="134"/>
      <c r="T18" s="135"/>
      <c r="U18" s="136"/>
      <c r="V18" s="135"/>
      <c r="W18" s="13"/>
      <c r="X18" s="13"/>
      <c r="Y18" s="13"/>
    </row>
    <row r="19" spans="1:25">
      <c r="A19" s="13"/>
      <c r="B19" s="13"/>
      <c r="C19" s="13"/>
      <c r="D19" s="13"/>
      <c r="E19" s="13"/>
      <c r="F19" s="137"/>
      <c r="G19" s="130"/>
      <c r="H19" s="13"/>
      <c r="I19" s="13"/>
      <c r="J19" s="13"/>
      <c r="K19" s="13"/>
      <c r="L19" s="131"/>
      <c r="M19" s="13"/>
      <c r="N19" s="13"/>
      <c r="O19" s="13"/>
      <c r="P19" s="13"/>
      <c r="Q19" s="13"/>
      <c r="R19" s="131"/>
      <c r="S19" s="134"/>
      <c r="T19" s="135"/>
      <c r="U19" s="136"/>
      <c r="V19" s="135"/>
      <c r="W19" s="13"/>
      <c r="X19" s="13"/>
      <c r="Y19" s="13"/>
    </row>
    <row r="20" spans="1:25">
      <c r="A20" s="13"/>
      <c r="B20" s="13"/>
      <c r="C20" s="13"/>
      <c r="D20" s="13"/>
      <c r="E20" s="13"/>
      <c r="F20" s="137"/>
      <c r="G20" s="130"/>
      <c r="H20" s="13"/>
      <c r="I20" s="13"/>
      <c r="J20" s="13"/>
      <c r="K20" s="13"/>
      <c r="L20" s="131"/>
      <c r="M20" s="13"/>
      <c r="N20" s="13"/>
      <c r="O20" s="13"/>
      <c r="P20" s="13"/>
      <c r="Q20" s="13"/>
      <c r="R20" s="131"/>
      <c r="S20" s="134"/>
      <c r="T20" s="135"/>
      <c r="U20" s="136"/>
      <c r="V20" s="135"/>
      <c r="W20" s="13"/>
      <c r="X20" s="13"/>
      <c r="Y20" s="13"/>
    </row>
    <row r="21" spans="1:25">
      <c r="A21" s="13"/>
      <c r="B21" s="13"/>
      <c r="C21" s="13"/>
      <c r="D21" s="13"/>
      <c r="E21" s="13"/>
      <c r="F21" s="137"/>
      <c r="G21" s="130"/>
      <c r="H21" s="13"/>
      <c r="I21" s="13"/>
      <c r="J21" s="13"/>
      <c r="K21" s="13"/>
      <c r="L21" s="131"/>
      <c r="M21" s="13"/>
      <c r="N21" s="13"/>
      <c r="O21" s="13"/>
      <c r="P21" s="13"/>
      <c r="Q21" s="13"/>
      <c r="R21" s="131"/>
      <c r="S21" s="134"/>
      <c r="T21" s="135"/>
      <c r="U21" s="136"/>
      <c r="V21" s="135"/>
      <c r="W21" s="13"/>
      <c r="X21" s="13"/>
      <c r="Y21" s="13"/>
    </row>
    <row r="22" spans="1:25">
      <c r="A22" s="13"/>
      <c r="B22" s="13"/>
      <c r="C22" s="13"/>
      <c r="D22" s="13"/>
      <c r="E22" s="13"/>
      <c r="F22" s="137"/>
      <c r="G22" s="130"/>
      <c r="H22" s="13"/>
      <c r="I22" s="13"/>
      <c r="J22" s="13"/>
      <c r="K22" s="13"/>
      <c r="L22" s="131"/>
      <c r="M22" s="13"/>
      <c r="N22" s="13"/>
      <c r="O22" s="13"/>
      <c r="P22" s="13"/>
      <c r="Q22" s="13"/>
      <c r="R22" s="131"/>
      <c r="S22" s="134"/>
      <c r="T22" s="135"/>
      <c r="U22" s="136"/>
      <c r="V22" s="135"/>
      <c r="W22" s="13"/>
      <c r="X22" s="13"/>
      <c r="Y22" s="13"/>
    </row>
    <row r="23" spans="1:25">
      <c r="A23" s="13"/>
      <c r="B23" s="13"/>
      <c r="C23" s="13"/>
      <c r="D23" s="13"/>
      <c r="E23" s="137"/>
      <c r="F23" s="137"/>
      <c r="G23" s="130"/>
      <c r="H23" s="13"/>
      <c r="I23" s="13"/>
      <c r="J23" s="13"/>
      <c r="K23" s="13"/>
      <c r="L23" s="131"/>
      <c r="M23" s="13"/>
      <c r="N23" s="13"/>
      <c r="O23" s="13"/>
      <c r="P23" s="13"/>
      <c r="Q23" s="13"/>
      <c r="R23" s="131"/>
      <c r="S23" s="134"/>
      <c r="T23" s="135"/>
      <c r="U23" s="136"/>
      <c r="V23" s="135"/>
      <c r="W23" s="13"/>
      <c r="X23" s="13"/>
      <c r="Y23" s="13"/>
    </row>
    <row r="24" spans="1:25">
      <c r="A24" s="13"/>
      <c r="B24" s="13"/>
      <c r="C24" s="13"/>
      <c r="D24" s="13"/>
      <c r="E24" s="137"/>
      <c r="F24" s="137"/>
      <c r="G24" s="130"/>
      <c r="H24" s="13"/>
      <c r="I24" s="13"/>
      <c r="J24" s="13"/>
      <c r="K24" s="13"/>
      <c r="L24" s="131"/>
      <c r="M24" s="13"/>
      <c r="N24" s="13"/>
      <c r="O24" s="13"/>
      <c r="P24" s="13"/>
      <c r="Q24" s="13"/>
      <c r="R24" s="131"/>
      <c r="S24" s="134"/>
      <c r="T24" s="135"/>
      <c r="U24" s="136"/>
      <c r="V24" s="135"/>
      <c r="W24" s="13"/>
      <c r="X24" s="13"/>
      <c r="Y24" s="13"/>
    </row>
    <row r="25" spans="1:25">
      <c r="A25" s="13"/>
      <c r="B25" s="13"/>
      <c r="C25" s="13"/>
      <c r="D25" s="13"/>
      <c r="E25" s="137"/>
      <c r="F25" s="137"/>
      <c r="G25" s="130"/>
      <c r="H25" s="13"/>
      <c r="I25" s="13"/>
      <c r="J25" s="13"/>
      <c r="K25" s="13"/>
      <c r="L25" s="131"/>
      <c r="M25" s="13"/>
      <c r="N25" s="13"/>
      <c r="O25" s="13"/>
      <c r="P25" s="13"/>
      <c r="Q25" s="13"/>
      <c r="R25" s="131"/>
      <c r="S25" s="134"/>
      <c r="T25" s="135"/>
      <c r="U25" s="136"/>
      <c r="V25" s="135"/>
      <c r="W25" s="13"/>
      <c r="X25" s="13"/>
      <c r="Y25" s="13"/>
    </row>
    <row r="26" spans="1:25">
      <c r="A26" s="13"/>
      <c r="B26" s="13"/>
      <c r="C26" s="13"/>
      <c r="D26" s="13"/>
      <c r="E26" s="13"/>
      <c r="F26" s="137"/>
      <c r="G26" s="130"/>
      <c r="H26" s="13"/>
      <c r="I26" s="13"/>
      <c r="J26" s="13"/>
      <c r="K26" s="13"/>
      <c r="L26" s="131"/>
      <c r="M26" s="13"/>
      <c r="N26" s="13"/>
      <c r="O26" s="13"/>
      <c r="P26" s="13"/>
      <c r="Q26" s="13"/>
      <c r="R26" s="131"/>
      <c r="S26" s="134"/>
      <c r="T26" s="138"/>
      <c r="U26" s="136"/>
      <c r="V26" s="138"/>
      <c r="W26" s="13"/>
      <c r="X26" s="13"/>
      <c r="Y26" s="13"/>
    </row>
    <row r="27" spans="1:25">
      <c r="A27" s="13"/>
      <c r="B27" s="13"/>
      <c r="C27" s="13"/>
      <c r="D27" s="13"/>
      <c r="E27" s="137"/>
      <c r="F27" s="137"/>
      <c r="G27" s="130"/>
      <c r="H27" s="13"/>
      <c r="I27" s="13"/>
      <c r="J27" s="13"/>
      <c r="K27" s="13"/>
      <c r="L27" s="131"/>
      <c r="M27" s="13"/>
      <c r="N27" s="13"/>
      <c r="O27" s="13"/>
      <c r="P27" s="13"/>
      <c r="Q27" s="13"/>
      <c r="R27" s="131"/>
      <c r="S27" s="134"/>
      <c r="T27" s="135"/>
      <c r="U27" s="136"/>
      <c r="V27" s="135"/>
      <c r="W27" s="13"/>
      <c r="X27" s="13"/>
      <c r="Y27" s="13"/>
    </row>
    <row r="28" spans="1:25">
      <c r="A28" s="13"/>
      <c r="B28" s="13"/>
      <c r="C28" s="13"/>
      <c r="D28" s="13"/>
      <c r="E28" s="137"/>
      <c r="F28" s="137"/>
      <c r="G28" s="130"/>
      <c r="H28" s="13"/>
      <c r="I28" s="13"/>
      <c r="J28" s="13"/>
      <c r="K28" s="13"/>
      <c r="L28" s="131"/>
      <c r="M28" s="13"/>
      <c r="N28" s="13"/>
      <c r="O28" s="13"/>
      <c r="P28" s="13"/>
      <c r="Q28" s="13"/>
      <c r="R28" s="131"/>
      <c r="S28" s="134"/>
      <c r="T28" s="135"/>
      <c r="U28" s="136"/>
      <c r="V28" s="135"/>
      <c r="W28" s="13"/>
      <c r="X28" s="13"/>
      <c r="Y28" s="13"/>
    </row>
    <row r="29" spans="1:25">
      <c r="A29" s="13"/>
      <c r="B29" s="13"/>
      <c r="C29" s="13"/>
      <c r="D29" s="13"/>
      <c r="E29" s="137"/>
      <c r="F29" s="137"/>
      <c r="G29" s="130"/>
      <c r="H29" s="13"/>
      <c r="I29" s="13"/>
      <c r="J29" s="13"/>
      <c r="K29" s="13"/>
      <c r="L29" s="131"/>
      <c r="M29" s="13"/>
      <c r="N29" s="13"/>
      <c r="O29" s="13"/>
      <c r="P29" s="13"/>
      <c r="Q29" s="13"/>
      <c r="R29" s="131"/>
      <c r="S29" s="134"/>
      <c r="T29" s="135"/>
      <c r="U29" s="136"/>
      <c r="V29" s="135"/>
      <c r="W29" s="13"/>
      <c r="X29" s="13"/>
      <c r="Y29" s="13"/>
    </row>
    <row r="30" spans="1:25">
      <c r="A30" s="13"/>
      <c r="B30" s="13"/>
      <c r="C30" s="13"/>
      <c r="D30" s="13"/>
      <c r="E30" s="13"/>
      <c r="F30" s="137"/>
      <c r="G30" s="130"/>
      <c r="H30" s="13"/>
      <c r="I30" s="13"/>
      <c r="J30" s="13"/>
      <c r="K30" s="13"/>
      <c r="L30" s="131"/>
      <c r="M30" s="13"/>
      <c r="N30" s="13"/>
      <c r="O30" s="13"/>
      <c r="P30" s="13"/>
      <c r="Q30" s="13"/>
      <c r="R30" s="131"/>
      <c r="S30" s="134"/>
      <c r="T30" s="135"/>
      <c r="U30" s="136"/>
      <c r="V30" s="135"/>
      <c r="W30" s="13"/>
      <c r="X30" s="13"/>
      <c r="Y30" s="13"/>
    </row>
    <row r="31" spans="1:25">
      <c r="A31" s="13"/>
      <c r="B31" s="13"/>
      <c r="C31" s="13"/>
      <c r="D31" s="13"/>
      <c r="E31" s="137"/>
      <c r="F31" s="137"/>
      <c r="G31" s="130"/>
      <c r="H31" s="13"/>
      <c r="I31" s="13"/>
      <c r="J31" s="13"/>
      <c r="K31" s="13"/>
      <c r="L31" s="131"/>
      <c r="M31" s="13"/>
      <c r="N31" s="13"/>
      <c r="O31" s="13"/>
      <c r="P31" s="13"/>
      <c r="Q31" s="13"/>
      <c r="R31" s="131"/>
      <c r="S31" s="134"/>
      <c r="T31" s="135"/>
      <c r="U31" s="136"/>
      <c r="V31" s="135"/>
      <c r="W31" s="13"/>
      <c r="X31" s="13"/>
      <c r="Y31" s="13"/>
    </row>
    <row r="32" spans="1:25">
      <c r="A32" s="13"/>
      <c r="B32" s="13"/>
      <c r="C32" s="13"/>
      <c r="D32" s="13"/>
      <c r="E32" s="137"/>
      <c r="F32" s="137"/>
      <c r="G32" s="130"/>
      <c r="H32" s="13"/>
      <c r="I32" s="13"/>
      <c r="J32" s="13"/>
      <c r="K32" s="13"/>
      <c r="L32" s="131"/>
      <c r="M32" s="13"/>
      <c r="N32" s="13"/>
      <c r="O32" s="13"/>
      <c r="P32" s="13"/>
      <c r="Q32" s="13"/>
      <c r="R32" s="131"/>
      <c r="S32" s="134"/>
      <c r="T32" s="135"/>
      <c r="U32" s="136"/>
      <c r="V32" s="135"/>
      <c r="W32" s="13"/>
      <c r="X32" s="13"/>
      <c r="Y32" s="13"/>
    </row>
    <row r="33" spans="1:25">
      <c r="A33" s="13"/>
      <c r="B33" s="13"/>
      <c r="C33" s="13"/>
      <c r="D33" s="13"/>
      <c r="E33" s="137"/>
      <c r="F33" s="137"/>
      <c r="G33" s="130"/>
      <c r="H33" s="13"/>
      <c r="I33" s="13"/>
      <c r="J33" s="13"/>
      <c r="K33" s="13"/>
      <c r="L33" s="131"/>
      <c r="M33" s="13"/>
      <c r="N33" s="13"/>
      <c r="O33" s="13"/>
      <c r="P33" s="13"/>
      <c r="Q33" s="13"/>
      <c r="R33" s="131"/>
      <c r="S33" s="134"/>
      <c r="T33" s="135"/>
      <c r="U33" s="136"/>
      <c r="V33" s="135"/>
      <c r="W33" s="13"/>
      <c r="X33" s="13"/>
      <c r="Y33" s="13"/>
    </row>
    <row r="34" spans="1:25">
      <c r="A34" s="13"/>
      <c r="B34" s="13"/>
      <c r="C34" s="13"/>
      <c r="D34" s="13"/>
      <c r="E34" s="137"/>
      <c r="F34" s="137"/>
      <c r="G34" s="130"/>
      <c r="H34" s="13"/>
      <c r="I34" s="13"/>
      <c r="J34" s="13"/>
      <c r="K34" s="13"/>
      <c r="L34" s="131"/>
      <c r="M34" s="13"/>
      <c r="N34" s="13"/>
      <c r="O34" s="13"/>
      <c r="P34" s="13"/>
      <c r="Q34" s="13"/>
      <c r="R34" s="131"/>
      <c r="S34" s="134"/>
      <c r="T34" s="135"/>
      <c r="U34" s="136"/>
      <c r="V34" s="135"/>
      <c r="W34" s="13"/>
      <c r="X34" s="13"/>
      <c r="Y34" s="13"/>
    </row>
    <row r="35" spans="1:25">
      <c r="A35" s="13"/>
      <c r="B35" s="13"/>
      <c r="C35" s="13"/>
      <c r="D35" s="13"/>
      <c r="E35" s="137"/>
      <c r="F35" s="137"/>
      <c r="G35" s="130"/>
      <c r="H35" s="13"/>
      <c r="I35" s="13"/>
      <c r="J35" s="13"/>
      <c r="K35" s="13"/>
      <c r="L35" s="131"/>
      <c r="M35" s="13"/>
      <c r="N35" s="13"/>
      <c r="O35" s="13"/>
      <c r="P35" s="13"/>
      <c r="Q35" s="13"/>
      <c r="R35" s="131"/>
      <c r="S35" s="134"/>
      <c r="T35" s="135"/>
      <c r="U35" s="136"/>
      <c r="V35" s="135"/>
      <c r="W35" s="13"/>
      <c r="X35" s="13"/>
      <c r="Y35" s="13"/>
    </row>
    <row r="36" spans="1:25">
      <c r="A36" s="13"/>
      <c r="B36" s="13"/>
      <c r="C36" s="13"/>
      <c r="D36" s="13"/>
      <c r="E36" s="137"/>
      <c r="F36" s="137"/>
      <c r="G36" s="130"/>
      <c r="H36" s="13"/>
      <c r="I36" s="13"/>
      <c r="J36" s="13"/>
      <c r="K36" s="13"/>
      <c r="L36" s="131"/>
      <c r="M36" s="13"/>
      <c r="N36" s="13"/>
      <c r="O36" s="13"/>
      <c r="P36" s="13"/>
      <c r="Q36" s="13"/>
      <c r="R36" s="131"/>
      <c r="S36" s="134"/>
      <c r="T36" s="135"/>
      <c r="U36" s="136"/>
      <c r="V36" s="135"/>
      <c r="W36" s="13"/>
      <c r="X36" s="13"/>
      <c r="Y36" s="13"/>
    </row>
    <row r="37" spans="1:25">
      <c r="A37" s="13"/>
      <c r="B37" s="13"/>
      <c r="C37" s="13"/>
      <c r="D37" s="13"/>
      <c r="E37" s="137"/>
      <c r="F37" s="137"/>
      <c r="G37" s="130"/>
      <c r="H37" s="13"/>
      <c r="I37" s="13"/>
      <c r="J37" s="13"/>
      <c r="K37" s="13"/>
      <c r="L37" s="131"/>
      <c r="M37" s="13"/>
      <c r="N37" s="13"/>
      <c r="O37" s="13"/>
      <c r="P37" s="13"/>
      <c r="Q37" s="13"/>
      <c r="R37" s="131"/>
      <c r="S37" s="134"/>
      <c r="T37" s="135"/>
      <c r="U37" s="136"/>
      <c r="V37" s="135"/>
      <c r="W37" s="13"/>
      <c r="X37" s="13"/>
      <c r="Y37" s="13"/>
    </row>
    <row r="38" spans="1:25">
      <c r="A38" s="13"/>
      <c r="B38" s="13"/>
      <c r="C38" s="13"/>
      <c r="D38" s="13"/>
      <c r="E38" s="137"/>
      <c r="F38" s="137"/>
      <c r="G38" s="130"/>
      <c r="H38" s="13"/>
      <c r="I38" s="13"/>
      <c r="J38" s="13"/>
      <c r="K38" s="13"/>
      <c r="L38" s="131"/>
      <c r="M38" s="13"/>
      <c r="N38" s="13"/>
      <c r="O38" s="13"/>
      <c r="P38" s="13"/>
      <c r="Q38" s="13"/>
      <c r="R38" s="131"/>
      <c r="S38" s="134"/>
      <c r="T38" s="135"/>
      <c r="U38" s="136"/>
      <c r="V38" s="135"/>
      <c r="W38" s="13"/>
      <c r="X38" s="13"/>
      <c r="Y38" s="13"/>
    </row>
    <row r="39" spans="1:25">
      <c r="A39" s="13"/>
      <c r="B39" s="13"/>
      <c r="C39" s="13"/>
      <c r="D39" s="13"/>
      <c r="E39" s="13"/>
      <c r="F39" s="137"/>
      <c r="G39" s="130"/>
      <c r="H39" s="13"/>
      <c r="I39" s="13"/>
      <c r="J39" s="13"/>
      <c r="K39" s="13"/>
      <c r="L39" s="131"/>
      <c r="M39" s="13"/>
      <c r="N39" s="13"/>
      <c r="O39" s="13"/>
      <c r="P39" s="13"/>
      <c r="Q39" s="13"/>
      <c r="R39" s="131"/>
      <c r="S39" s="134"/>
      <c r="T39" s="135"/>
      <c r="U39" s="136"/>
      <c r="V39" s="135"/>
      <c r="W39" s="13"/>
      <c r="X39" s="13"/>
      <c r="Y39" s="13"/>
    </row>
    <row r="40" spans="1:25">
      <c r="A40" s="13"/>
      <c r="B40" s="13"/>
      <c r="C40" s="13"/>
      <c r="D40" s="13"/>
      <c r="E40" s="137"/>
      <c r="F40" s="137"/>
      <c r="G40" s="130"/>
      <c r="H40" s="13"/>
      <c r="I40" s="13"/>
      <c r="J40" s="13"/>
      <c r="K40" s="13"/>
      <c r="L40" s="131"/>
      <c r="M40" s="13"/>
      <c r="N40" s="13"/>
      <c r="O40" s="13"/>
      <c r="P40" s="13"/>
      <c r="Q40" s="13"/>
      <c r="R40" s="131"/>
      <c r="S40" s="134"/>
      <c r="T40" s="135"/>
      <c r="U40" s="136"/>
      <c r="V40" s="135"/>
      <c r="W40" s="13"/>
      <c r="X40" s="13"/>
      <c r="Y40" s="13"/>
    </row>
    <row r="41" spans="1:25">
      <c r="A41" s="13"/>
      <c r="B41" s="13"/>
      <c r="C41" s="13"/>
      <c r="D41" s="13"/>
      <c r="E41" s="137"/>
      <c r="F41" s="137"/>
      <c r="G41" s="130"/>
      <c r="H41" s="13"/>
      <c r="I41" s="13"/>
      <c r="J41" s="13"/>
      <c r="K41" s="13"/>
      <c r="L41" s="131"/>
      <c r="M41" s="13"/>
      <c r="N41" s="13"/>
      <c r="O41" s="13"/>
      <c r="P41" s="13"/>
      <c r="Q41" s="13"/>
      <c r="R41" s="131"/>
      <c r="S41" s="134"/>
      <c r="T41" s="135"/>
      <c r="U41" s="136"/>
      <c r="V41" s="135"/>
      <c r="W41" s="13"/>
      <c r="X41" s="13"/>
      <c r="Y41" s="13"/>
    </row>
    <row r="42" spans="1:25">
      <c r="A42" s="13"/>
      <c r="B42" s="13"/>
      <c r="C42" s="13"/>
      <c r="D42" s="13"/>
      <c r="E42" s="137"/>
      <c r="F42" s="137"/>
      <c r="G42" s="130"/>
      <c r="H42" s="13"/>
      <c r="I42" s="13"/>
      <c r="J42" s="13"/>
      <c r="K42" s="13"/>
      <c r="L42" s="131"/>
      <c r="M42" s="13"/>
      <c r="N42" s="13"/>
      <c r="O42" s="13"/>
      <c r="P42" s="13"/>
      <c r="Q42" s="13"/>
      <c r="R42" s="131"/>
      <c r="S42" s="134"/>
      <c r="T42" s="135"/>
      <c r="U42" s="136"/>
      <c r="V42" s="135"/>
      <c r="W42" s="13"/>
      <c r="X42" s="13"/>
      <c r="Y42" s="13"/>
    </row>
    <row r="43" spans="1:25">
      <c r="A43" s="13"/>
      <c r="B43" s="13"/>
      <c r="C43" s="13"/>
      <c r="D43" s="13"/>
      <c r="E43" s="137"/>
      <c r="F43" s="137"/>
      <c r="G43" s="130"/>
      <c r="H43" s="13"/>
      <c r="I43" s="13"/>
      <c r="J43" s="13"/>
      <c r="K43" s="13"/>
      <c r="L43" s="131"/>
      <c r="M43" s="13"/>
      <c r="N43" s="13"/>
      <c r="O43" s="13"/>
      <c r="P43" s="13"/>
      <c r="Q43" s="13"/>
      <c r="R43" s="131"/>
      <c r="S43" s="134"/>
      <c r="T43" s="135"/>
      <c r="U43" s="136"/>
      <c r="V43" s="135"/>
      <c r="W43" s="13"/>
      <c r="X43" s="13"/>
      <c r="Y43" s="13"/>
    </row>
    <row r="44" spans="1:25">
      <c r="A44" s="13"/>
      <c r="B44" s="13"/>
      <c r="C44" s="13"/>
      <c r="D44" s="13"/>
      <c r="E44" s="13"/>
      <c r="F44" s="137"/>
      <c r="G44" s="130"/>
      <c r="H44" s="13"/>
      <c r="I44" s="13"/>
      <c r="J44" s="13"/>
      <c r="K44" s="13"/>
      <c r="L44" s="131"/>
      <c r="M44" s="13"/>
      <c r="N44" s="13"/>
      <c r="O44" s="13"/>
      <c r="P44" s="13"/>
      <c r="Q44" s="13"/>
      <c r="R44" s="131"/>
      <c r="S44" s="134"/>
      <c r="T44" s="135"/>
      <c r="U44" s="136"/>
      <c r="V44" s="135"/>
      <c r="W44" s="13"/>
      <c r="X44" s="13"/>
      <c r="Y44" s="13"/>
    </row>
    <row r="45" spans="1:25">
      <c r="A45" s="13"/>
      <c r="B45" s="13"/>
      <c r="C45" s="13"/>
      <c r="D45" s="13"/>
      <c r="E45" s="137"/>
      <c r="F45" s="137"/>
      <c r="G45" s="130"/>
      <c r="H45" s="13"/>
      <c r="I45" s="13"/>
      <c r="J45" s="13"/>
      <c r="K45" s="13"/>
      <c r="L45" s="131"/>
      <c r="M45" s="13"/>
      <c r="N45" s="13"/>
      <c r="O45" s="13"/>
      <c r="P45" s="13"/>
      <c r="Q45" s="13"/>
      <c r="R45" s="131"/>
      <c r="S45" s="134"/>
      <c r="T45" s="135"/>
      <c r="U45" s="136"/>
      <c r="V45" s="135"/>
      <c r="W45" s="13"/>
      <c r="X45" s="13"/>
      <c r="Y45" s="13"/>
    </row>
    <row r="46" spans="1:25">
      <c r="A46" s="13"/>
      <c r="B46" s="13"/>
      <c r="C46" s="13"/>
      <c r="D46" s="13"/>
      <c r="E46" s="137"/>
      <c r="F46" s="137"/>
      <c r="G46" s="130"/>
      <c r="H46" s="13"/>
      <c r="I46" s="13"/>
      <c r="J46" s="13"/>
      <c r="K46" s="13"/>
      <c r="L46" s="131"/>
      <c r="M46" s="13"/>
      <c r="N46" s="13"/>
      <c r="O46" s="13"/>
      <c r="P46" s="13"/>
      <c r="Q46" s="13"/>
      <c r="R46" s="131"/>
      <c r="S46" s="134"/>
      <c r="T46" s="135"/>
      <c r="U46" s="136"/>
      <c r="V46" s="135"/>
      <c r="W46" s="13"/>
      <c r="X46" s="13"/>
      <c r="Y46" s="13"/>
    </row>
    <row r="47" spans="1:25">
      <c r="A47" s="13"/>
      <c r="B47" s="13"/>
      <c r="C47" s="13"/>
      <c r="D47" s="13"/>
      <c r="E47" s="137"/>
      <c r="F47" s="137"/>
      <c r="G47" s="130"/>
      <c r="H47" s="13"/>
      <c r="I47" s="13"/>
      <c r="J47" s="13"/>
      <c r="K47" s="13"/>
      <c r="L47" s="131"/>
      <c r="M47" s="13"/>
      <c r="N47" s="13"/>
      <c r="O47" s="13"/>
      <c r="P47" s="13"/>
      <c r="Q47" s="13"/>
      <c r="R47" s="131"/>
      <c r="S47" s="134"/>
      <c r="T47" s="135"/>
      <c r="U47" s="136"/>
      <c r="V47" s="135"/>
      <c r="W47" s="13"/>
      <c r="X47" s="13"/>
      <c r="Y47" s="13"/>
    </row>
    <row r="48" spans="1:25">
      <c r="A48" s="13"/>
      <c r="B48" s="13"/>
      <c r="C48" s="13"/>
      <c r="D48" s="13"/>
      <c r="E48" s="137"/>
      <c r="F48" s="137"/>
      <c r="G48" s="130"/>
      <c r="H48" s="13"/>
      <c r="I48" s="13"/>
      <c r="J48" s="13"/>
      <c r="K48" s="13"/>
      <c r="L48" s="131"/>
      <c r="M48" s="13"/>
      <c r="N48" s="13"/>
      <c r="O48" s="13"/>
      <c r="P48" s="13"/>
      <c r="Q48" s="13"/>
      <c r="R48" s="131"/>
      <c r="S48" s="134"/>
      <c r="T48" s="135"/>
      <c r="U48" s="136"/>
      <c r="V48" s="135"/>
      <c r="W48" s="13"/>
      <c r="X48" s="13"/>
      <c r="Y48" s="13"/>
    </row>
    <row r="49" spans="1:25">
      <c r="A49" s="13"/>
      <c r="B49" s="13"/>
      <c r="C49" s="13"/>
      <c r="D49" s="13"/>
      <c r="E49" s="137"/>
      <c r="F49" s="137"/>
      <c r="G49" s="130"/>
      <c r="H49" s="13"/>
      <c r="I49" s="13"/>
      <c r="J49" s="13"/>
      <c r="K49" s="13"/>
      <c r="L49" s="131"/>
      <c r="M49" s="13"/>
      <c r="N49" s="13"/>
      <c r="O49" s="13"/>
      <c r="P49" s="13"/>
      <c r="Q49" s="13"/>
      <c r="R49" s="131"/>
      <c r="S49" s="134"/>
      <c r="T49" s="135"/>
      <c r="U49" s="136"/>
      <c r="V49" s="135"/>
      <c r="W49" s="13"/>
      <c r="X49" s="13"/>
      <c r="Y49" s="13"/>
    </row>
    <row r="50" spans="1:25">
      <c r="A50" s="13"/>
      <c r="B50" s="13"/>
      <c r="C50" s="13"/>
      <c r="D50" s="13"/>
      <c r="E50" s="137"/>
      <c r="F50" s="137"/>
      <c r="G50" s="130"/>
      <c r="H50" s="13"/>
      <c r="I50" s="13"/>
      <c r="J50" s="13"/>
      <c r="K50" s="13"/>
      <c r="L50" s="131"/>
      <c r="M50" s="13"/>
      <c r="N50" s="13"/>
      <c r="O50" s="13"/>
      <c r="P50" s="13"/>
      <c r="Q50" s="13"/>
      <c r="R50" s="131"/>
      <c r="S50" s="134"/>
      <c r="T50" s="135"/>
      <c r="U50" s="136"/>
      <c r="V50" s="135"/>
      <c r="W50" s="13"/>
      <c r="X50" s="13"/>
      <c r="Y50" s="13"/>
    </row>
    <row r="51" spans="1:25">
      <c r="A51" s="13"/>
      <c r="B51" s="13"/>
      <c r="C51" s="13"/>
      <c r="D51" s="13"/>
      <c r="E51" s="13"/>
      <c r="F51" s="137"/>
      <c r="G51" s="130"/>
      <c r="H51" s="13"/>
      <c r="I51" s="13"/>
      <c r="J51" s="13"/>
      <c r="K51" s="13"/>
      <c r="L51" s="131"/>
      <c r="M51" s="13"/>
      <c r="N51" s="13"/>
      <c r="O51" s="13"/>
      <c r="P51" s="13"/>
      <c r="Q51" s="13"/>
      <c r="R51" s="131"/>
      <c r="S51" s="134"/>
      <c r="T51" s="135"/>
      <c r="U51" s="136"/>
      <c r="V51" s="135"/>
      <c r="W51" s="13"/>
      <c r="X51" s="13"/>
      <c r="Y51" s="13"/>
    </row>
    <row r="52" spans="1:25">
      <c r="A52" s="13"/>
      <c r="B52" s="13"/>
      <c r="C52" s="13"/>
      <c r="D52" s="13"/>
      <c r="E52" s="137"/>
      <c r="F52" s="137"/>
      <c r="G52" s="130"/>
      <c r="H52" s="13"/>
      <c r="I52" s="13"/>
      <c r="J52" s="13"/>
      <c r="K52" s="13"/>
      <c r="L52" s="131"/>
      <c r="M52" s="13"/>
      <c r="N52" s="13"/>
      <c r="O52" s="13"/>
      <c r="P52" s="13"/>
      <c r="Q52" s="13"/>
      <c r="R52" s="131"/>
      <c r="S52" s="134"/>
      <c r="T52" s="135"/>
      <c r="U52" s="136"/>
      <c r="V52" s="135"/>
      <c r="W52" s="13"/>
      <c r="X52" s="13"/>
      <c r="Y52" s="13"/>
    </row>
    <row r="53" spans="1:25">
      <c r="A53" s="13"/>
      <c r="B53" s="13"/>
      <c r="C53" s="13"/>
      <c r="D53" s="13"/>
      <c r="E53" s="137"/>
      <c r="F53" s="137"/>
      <c r="G53" s="130"/>
      <c r="H53" s="13"/>
      <c r="I53" s="13"/>
      <c r="J53" s="13"/>
      <c r="K53" s="13"/>
      <c r="L53" s="131"/>
      <c r="M53" s="13"/>
      <c r="N53" s="13"/>
      <c r="O53" s="13"/>
      <c r="P53" s="13"/>
      <c r="Q53" s="13"/>
      <c r="R53" s="131"/>
      <c r="S53" s="134"/>
      <c r="T53" s="135"/>
      <c r="U53" s="136"/>
      <c r="V53" s="135"/>
      <c r="W53" s="13"/>
      <c r="X53" s="13"/>
      <c r="Y53" s="13"/>
    </row>
    <row r="54" spans="1:25">
      <c r="A54" s="13"/>
      <c r="B54" s="13"/>
      <c r="C54" s="13"/>
      <c r="D54" s="13"/>
      <c r="E54" s="137"/>
      <c r="F54" s="137"/>
      <c r="G54" s="130"/>
      <c r="H54" s="13"/>
      <c r="I54" s="13"/>
      <c r="J54" s="13"/>
      <c r="K54" s="13"/>
      <c r="L54" s="131"/>
      <c r="M54" s="13"/>
      <c r="N54" s="13"/>
      <c r="O54" s="13"/>
      <c r="P54" s="13"/>
      <c r="Q54" s="13"/>
      <c r="R54" s="131"/>
      <c r="S54" s="134"/>
      <c r="T54" s="135"/>
      <c r="U54" s="136"/>
      <c r="V54" s="135"/>
      <c r="W54" s="13"/>
      <c r="X54" s="13"/>
      <c r="Y54" s="13"/>
    </row>
    <row r="55" spans="1:25">
      <c r="A55" s="13"/>
      <c r="B55" s="13"/>
      <c r="C55" s="13"/>
      <c r="D55" s="13"/>
      <c r="E55" s="137"/>
      <c r="F55" s="137"/>
      <c r="G55" s="130"/>
      <c r="H55" s="13"/>
      <c r="I55" s="13"/>
      <c r="J55" s="13"/>
      <c r="K55" s="13"/>
      <c r="L55" s="131"/>
      <c r="M55" s="13"/>
      <c r="N55" s="13"/>
      <c r="O55" s="13"/>
      <c r="P55" s="13"/>
      <c r="Q55" s="13"/>
      <c r="R55" s="131"/>
      <c r="S55" s="134"/>
      <c r="T55" s="135"/>
      <c r="U55" s="136"/>
      <c r="V55" s="135"/>
      <c r="W55" s="13"/>
      <c r="X55" s="13"/>
      <c r="Y55" s="13"/>
    </row>
    <row r="56" spans="1:25">
      <c r="A56" s="13"/>
      <c r="B56" s="13"/>
      <c r="C56" s="13"/>
      <c r="D56" s="13"/>
      <c r="E56" s="137"/>
      <c r="F56" s="137"/>
      <c r="G56" s="130"/>
      <c r="H56" s="13"/>
      <c r="I56" s="13"/>
      <c r="J56" s="13"/>
      <c r="K56" s="13"/>
      <c r="L56" s="131"/>
      <c r="M56" s="13"/>
      <c r="N56" s="13"/>
      <c r="O56" s="13"/>
      <c r="P56" s="13"/>
      <c r="Q56" s="13"/>
      <c r="R56" s="131"/>
      <c r="S56" s="134"/>
      <c r="T56" s="135"/>
      <c r="U56" s="136"/>
      <c r="V56" s="135"/>
      <c r="W56" s="13"/>
      <c r="X56" s="13"/>
      <c r="Y56" s="13"/>
    </row>
    <row r="57" spans="1:25">
      <c r="A57" s="13"/>
      <c r="B57" s="13"/>
      <c r="C57" s="13"/>
      <c r="D57" s="13"/>
      <c r="E57" s="137"/>
      <c r="F57" s="137"/>
      <c r="G57" s="130"/>
      <c r="H57" s="13"/>
      <c r="I57" s="13"/>
      <c r="J57" s="13"/>
      <c r="K57" s="13"/>
      <c r="L57" s="131"/>
      <c r="M57" s="13"/>
      <c r="N57" s="13"/>
      <c r="O57" s="13"/>
      <c r="P57" s="13"/>
      <c r="Q57" s="13"/>
      <c r="R57" s="131"/>
      <c r="S57" s="134"/>
      <c r="T57" s="135"/>
      <c r="U57" s="136"/>
      <c r="V57" s="135"/>
      <c r="W57" s="13"/>
      <c r="X57" s="13"/>
      <c r="Y57" s="13"/>
    </row>
    <row r="58" spans="1:25">
      <c r="A58" s="13"/>
      <c r="B58" s="13"/>
      <c r="C58" s="13"/>
      <c r="D58" s="13"/>
      <c r="E58" s="137"/>
      <c r="F58" s="137"/>
      <c r="G58" s="130"/>
      <c r="H58" s="13"/>
      <c r="I58" s="13"/>
      <c r="J58" s="13"/>
      <c r="K58" s="13"/>
      <c r="L58" s="131"/>
      <c r="M58" s="13"/>
      <c r="N58" s="13"/>
      <c r="O58" s="13"/>
      <c r="P58" s="13"/>
      <c r="Q58" s="13"/>
      <c r="R58" s="131"/>
      <c r="S58" s="134"/>
      <c r="T58" s="135"/>
      <c r="U58" s="136"/>
      <c r="V58" s="135"/>
      <c r="W58" s="13"/>
      <c r="X58" s="13"/>
      <c r="Y58" s="13"/>
    </row>
    <row r="59" spans="1:25">
      <c r="A59" s="13"/>
      <c r="B59" s="13"/>
      <c r="C59" s="13"/>
      <c r="D59" s="13"/>
      <c r="E59" s="137"/>
      <c r="F59" s="137"/>
      <c r="G59" s="130"/>
      <c r="H59" s="13"/>
      <c r="I59" s="13"/>
      <c r="J59" s="13"/>
      <c r="K59" s="13"/>
      <c r="L59" s="131"/>
      <c r="M59" s="13"/>
      <c r="N59" s="13"/>
      <c r="O59" s="13"/>
      <c r="P59" s="13"/>
      <c r="Q59" s="13"/>
      <c r="R59" s="131"/>
      <c r="S59" s="134"/>
      <c r="T59" s="135"/>
      <c r="U59" s="136"/>
      <c r="V59" s="135"/>
      <c r="W59" s="13"/>
      <c r="X59" s="13"/>
      <c r="Y59" s="13"/>
    </row>
    <row r="60" spans="1:25">
      <c r="A60" s="13"/>
      <c r="B60" s="13"/>
      <c r="C60" s="13"/>
      <c r="D60" s="13"/>
      <c r="E60" s="137"/>
      <c r="F60" s="137"/>
      <c r="G60" s="130"/>
      <c r="H60" s="13"/>
      <c r="I60" s="13"/>
      <c r="J60" s="13"/>
      <c r="K60" s="13"/>
      <c r="L60" s="131"/>
      <c r="M60" s="13"/>
      <c r="N60" s="13"/>
      <c r="O60" s="13"/>
      <c r="P60" s="13"/>
      <c r="Q60" s="13"/>
      <c r="R60" s="131"/>
      <c r="S60" s="134"/>
      <c r="T60" s="135"/>
      <c r="U60" s="136"/>
      <c r="V60" s="135"/>
      <c r="W60" s="13"/>
      <c r="X60" s="13"/>
      <c r="Y60" s="13"/>
    </row>
    <row r="61" spans="1:25">
      <c r="A61" s="13"/>
      <c r="B61" s="13"/>
      <c r="C61" s="13"/>
      <c r="D61" s="13"/>
      <c r="E61" s="137"/>
      <c r="F61" s="137"/>
      <c r="G61" s="130"/>
      <c r="H61" s="13"/>
      <c r="I61" s="13"/>
      <c r="J61" s="13"/>
      <c r="K61" s="13"/>
      <c r="L61" s="131"/>
      <c r="M61" s="13"/>
      <c r="N61" s="13"/>
      <c r="O61" s="13"/>
      <c r="P61" s="13"/>
      <c r="Q61" s="13"/>
      <c r="R61" s="131"/>
      <c r="S61" s="134"/>
      <c r="T61" s="135"/>
      <c r="U61" s="136"/>
      <c r="V61" s="135"/>
      <c r="W61" s="13"/>
      <c r="X61" s="13"/>
      <c r="Y61" s="13"/>
    </row>
    <row r="62" spans="1:25">
      <c r="A62" s="13"/>
      <c r="B62" s="13"/>
      <c r="C62" s="13"/>
      <c r="D62" s="13"/>
      <c r="E62" s="137"/>
      <c r="F62" s="137"/>
      <c r="G62" s="130"/>
      <c r="H62" s="13"/>
      <c r="I62" s="13"/>
      <c r="J62" s="13"/>
      <c r="K62" s="13"/>
      <c r="L62" s="131"/>
      <c r="M62" s="13"/>
      <c r="N62" s="13"/>
      <c r="O62" s="13"/>
      <c r="P62" s="13"/>
      <c r="Q62" s="13"/>
      <c r="R62" s="131"/>
      <c r="S62" s="134"/>
      <c r="T62" s="135"/>
      <c r="U62" s="136"/>
      <c r="V62" s="135"/>
      <c r="W62" s="13"/>
      <c r="X62" s="13"/>
      <c r="Y62" s="13"/>
    </row>
    <row r="63" spans="1:25">
      <c r="A63" s="13"/>
      <c r="B63" s="13"/>
      <c r="C63" s="13"/>
      <c r="D63" s="13"/>
      <c r="E63" s="137"/>
      <c r="F63" s="137"/>
      <c r="G63" s="130"/>
      <c r="H63" s="13"/>
      <c r="I63" s="13"/>
      <c r="J63" s="13"/>
      <c r="K63" s="13"/>
      <c r="L63" s="131"/>
      <c r="M63" s="13"/>
      <c r="N63" s="13"/>
      <c r="O63" s="13"/>
      <c r="P63" s="13"/>
      <c r="Q63" s="13"/>
      <c r="R63" s="131"/>
      <c r="S63" s="134"/>
      <c r="T63" s="135"/>
      <c r="U63" s="136"/>
      <c r="V63" s="135"/>
      <c r="W63" s="13"/>
      <c r="X63" s="13"/>
      <c r="Y63" s="13"/>
    </row>
    <row r="64" spans="1:25">
      <c r="A64" s="13"/>
      <c r="B64" s="13"/>
      <c r="C64" s="13"/>
      <c r="D64" s="13"/>
      <c r="E64" s="137"/>
      <c r="F64" s="137"/>
      <c r="G64" s="130"/>
      <c r="H64" s="13"/>
      <c r="I64" s="13"/>
      <c r="J64" s="13"/>
      <c r="K64" s="13"/>
      <c r="L64" s="131"/>
      <c r="M64" s="13"/>
      <c r="N64" s="13"/>
      <c r="O64" s="13"/>
      <c r="P64" s="13"/>
      <c r="Q64" s="13"/>
      <c r="R64" s="131"/>
      <c r="S64" s="134"/>
      <c r="T64" s="135"/>
      <c r="U64" s="136"/>
      <c r="V64" s="135"/>
      <c r="W64" s="13"/>
      <c r="X64" s="13"/>
      <c r="Y64" s="13"/>
    </row>
    <row r="65" spans="1:25">
      <c r="A65" s="13"/>
      <c r="B65" s="13"/>
      <c r="C65" s="13"/>
      <c r="D65" s="13"/>
      <c r="E65" s="137"/>
      <c r="F65" s="137"/>
      <c r="G65" s="130"/>
      <c r="H65" s="13"/>
      <c r="I65" s="13"/>
      <c r="J65" s="13"/>
      <c r="K65" s="13"/>
      <c r="L65" s="131"/>
      <c r="M65" s="13"/>
      <c r="N65" s="13"/>
      <c r="O65" s="13"/>
      <c r="P65" s="13"/>
      <c r="Q65" s="13"/>
      <c r="R65" s="131"/>
      <c r="S65" s="134"/>
      <c r="T65" s="135"/>
      <c r="U65" s="136"/>
      <c r="V65" s="135"/>
      <c r="W65" s="13"/>
      <c r="X65" s="13"/>
      <c r="Y65" s="13"/>
    </row>
    <row r="66" spans="1:25">
      <c r="A66" s="13"/>
      <c r="B66" s="13"/>
      <c r="C66" s="13"/>
      <c r="D66" s="13"/>
      <c r="E66" s="137"/>
      <c r="F66" s="137"/>
      <c r="G66" s="130"/>
      <c r="H66" s="13"/>
      <c r="I66" s="13"/>
      <c r="J66" s="13"/>
      <c r="K66" s="13"/>
      <c r="L66" s="131"/>
      <c r="M66" s="13"/>
      <c r="N66" s="13"/>
      <c r="O66" s="13"/>
      <c r="P66" s="13"/>
      <c r="Q66" s="13"/>
      <c r="R66" s="131"/>
      <c r="S66" s="134"/>
      <c r="T66" s="135"/>
      <c r="U66" s="136"/>
      <c r="V66" s="135"/>
      <c r="W66" s="13"/>
      <c r="X66" s="13"/>
      <c r="Y66" s="13"/>
    </row>
    <row r="67" spans="1:25">
      <c r="A67" s="13"/>
      <c r="B67" s="13"/>
      <c r="C67" s="13"/>
      <c r="D67" s="13"/>
      <c r="E67" s="137"/>
      <c r="F67" s="137"/>
      <c r="G67" s="130"/>
      <c r="H67" s="13"/>
      <c r="I67" s="13"/>
      <c r="J67" s="13"/>
      <c r="K67" s="13"/>
      <c r="L67" s="131"/>
      <c r="M67" s="13"/>
      <c r="N67" s="13"/>
      <c r="O67" s="13"/>
      <c r="P67" s="13"/>
      <c r="Q67" s="13"/>
      <c r="R67" s="131"/>
      <c r="S67" s="134"/>
      <c r="T67" s="135"/>
      <c r="U67" s="136"/>
      <c r="V67" s="135"/>
      <c r="W67" s="13"/>
      <c r="X67" s="13"/>
      <c r="Y67" s="13"/>
    </row>
    <row r="68" spans="1:25">
      <c r="A68" s="13"/>
      <c r="B68" s="13"/>
      <c r="C68" s="13"/>
      <c r="D68" s="13"/>
      <c r="E68" s="137"/>
      <c r="F68" s="137"/>
      <c r="G68" s="130"/>
      <c r="H68" s="13"/>
      <c r="I68" s="13"/>
      <c r="J68" s="13"/>
      <c r="K68" s="13"/>
      <c r="L68" s="131"/>
      <c r="M68" s="13"/>
      <c r="N68" s="13"/>
      <c r="O68" s="13"/>
      <c r="P68" s="13"/>
      <c r="Q68" s="13"/>
      <c r="R68" s="131"/>
      <c r="S68" s="134"/>
      <c r="T68" s="135"/>
      <c r="U68" s="136"/>
      <c r="V68" s="135"/>
      <c r="W68" s="13"/>
      <c r="X68" s="13"/>
      <c r="Y68" s="13"/>
    </row>
    <row r="69" spans="1:25">
      <c r="A69" s="13"/>
      <c r="B69" s="13"/>
      <c r="C69" s="13"/>
      <c r="D69" s="13"/>
      <c r="E69" s="137"/>
      <c r="F69" s="137"/>
      <c r="G69" s="130"/>
      <c r="H69" s="13"/>
      <c r="I69" s="13"/>
      <c r="J69" s="13"/>
      <c r="K69" s="13"/>
      <c r="L69" s="131"/>
      <c r="M69" s="13"/>
      <c r="N69" s="13"/>
      <c r="O69" s="13"/>
      <c r="P69" s="13"/>
      <c r="Q69" s="13"/>
      <c r="R69" s="131"/>
      <c r="S69" s="134"/>
      <c r="T69" s="135"/>
      <c r="U69" s="136"/>
      <c r="V69" s="135"/>
      <c r="W69" s="13"/>
      <c r="X69" s="13"/>
      <c r="Y69" s="13"/>
    </row>
    <row r="70" spans="1:25">
      <c r="A70" s="13"/>
      <c r="B70" s="13"/>
      <c r="C70" s="13"/>
      <c r="D70" s="13"/>
      <c r="E70" s="13"/>
      <c r="F70" s="13"/>
      <c r="G70" s="130"/>
      <c r="H70" s="13"/>
      <c r="I70" s="13"/>
      <c r="J70" s="13"/>
      <c r="K70" s="13"/>
      <c r="L70" s="131"/>
      <c r="M70" s="13"/>
      <c r="N70" s="13"/>
      <c r="O70" s="13"/>
      <c r="P70" s="13"/>
      <c r="Q70" s="13"/>
      <c r="R70" s="131"/>
      <c r="S70" s="134"/>
      <c r="T70" s="135"/>
      <c r="U70" s="136"/>
      <c r="V70" s="135"/>
      <c r="W70" s="13"/>
      <c r="X70" s="13"/>
      <c r="Y70" s="13"/>
    </row>
    <row r="71" spans="1:25">
      <c r="A71" s="13"/>
      <c r="B71" s="13"/>
      <c r="C71" s="13"/>
      <c r="D71" s="13"/>
      <c r="E71" s="13"/>
      <c r="F71" s="13"/>
      <c r="G71" s="130"/>
      <c r="H71" s="13"/>
      <c r="I71" s="13"/>
      <c r="J71" s="13"/>
      <c r="K71" s="13"/>
      <c r="L71" s="131"/>
      <c r="M71" s="13"/>
      <c r="N71" s="13"/>
      <c r="O71" s="13"/>
      <c r="P71" s="13"/>
      <c r="Q71" s="13"/>
      <c r="R71" s="131"/>
      <c r="S71" s="134"/>
      <c r="T71" s="135"/>
      <c r="U71" s="136"/>
      <c r="V71" s="135"/>
      <c r="W71" s="13"/>
      <c r="X71" s="13"/>
      <c r="Y71" s="13"/>
    </row>
    <row r="72" spans="1:25">
      <c r="A72" s="13"/>
      <c r="B72" s="13"/>
      <c r="C72" s="13"/>
      <c r="D72" s="13"/>
      <c r="E72" s="13"/>
      <c r="F72" s="13"/>
      <c r="G72" s="130"/>
      <c r="H72" s="13"/>
      <c r="I72" s="13"/>
      <c r="J72" s="13"/>
      <c r="K72" s="13"/>
      <c r="L72" s="131"/>
      <c r="M72" s="13"/>
      <c r="N72" s="13"/>
      <c r="O72" s="13"/>
      <c r="P72" s="13"/>
      <c r="Q72" s="13"/>
      <c r="R72" s="131"/>
      <c r="S72" s="134"/>
      <c r="T72" s="135"/>
      <c r="U72" s="136"/>
      <c r="V72" s="135"/>
      <c r="W72" s="13"/>
      <c r="X72" s="13"/>
      <c r="Y72" s="13"/>
    </row>
    <row r="73" spans="1:25">
      <c r="A73" s="13"/>
      <c r="B73" s="13"/>
      <c r="C73" s="13"/>
      <c r="D73" s="13"/>
      <c r="E73" s="13"/>
      <c r="F73" s="13"/>
      <c r="G73" s="130"/>
      <c r="H73" s="13"/>
      <c r="I73" s="13"/>
      <c r="J73" s="13"/>
      <c r="K73" s="13"/>
      <c r="L73" s="131"/>
      <c r="M73" s="13"/>
      <c r="N73" s="13"/>
      <c r="O73" s="13"/>
      <c r="P73" s="13"/>
      <c r="Q73" s="13"/>
      <c r="R73" s="131"/>
      <c r="S73" s="134"/>
      <c r="T73" s="135"/>
      <c r="U73" s="136"/>
      <c r="V73" s="135"/>
      <c r="W73" s="13"/>
      <c r="X73" s="13"/>
      <c r="Y73" s="13"/>
    </row>
    <row r="74" spans="1:25">
      <c r="A74" s="13"/>
      <c r="B74" s="13"/>
      <c r="C74" s="13"/>
      <c r="D74" s="13"/>
      <c r="E74" s="13"/>
      <c r="F74" s="13"/>
      <c r="G74" s="130"/>
      <c r="H74" s="13"/>
      <c r="I74" s="13"/>
      <c r="J74" s="13"/>
      <c r="K74" s="13"/>
      <c r="L74" s="131"/>
      <c r="M74" s="13"/>
      <c r="N74" s="13"/>
      <c r="O74" s="13"/>
      <c r="P74" s="13"/>
      <c r="Q74" s="13"/>
      <c r="R74" s="131"/>
      <c r="S74" s="134"/>
      <c r="T74" s="135"/>
      <c r="U74" s="136"/>
      <c r="V74" s="135"/>
      <c r="W74" s="13"/>
      <c r="X74" s="13"/>
      <c r="Y74" s="13"/>
    </row>
    <row r="75" spans="1:25">
      <c r="A75" s="13"/>
      <c r="B75" s="13"/>
      <c r="C75" s="13"/>
      <c r="D75" s="13"/>
      <c r="E75" s="13"/>
      <c r="F75" s="13"/>
      <c r="G75" s="130"/>
      <c r="H75" s="13"/>
      <c r="I75" s="13"/>
      <c r="J75" s="13"/>
      <c r="K75" s="13"/>
      <c r="L75" s="131"/>
      <c r="M75" s="13"/>
      <c r="N75" s="13"/>
      <c r="O75" s="13"/>
      <c r="P75" s="13"/>
      <c r="Q75" s="13"/>
      <c r="R75" s="131"/>
      <c r="S75" s="134"/>
      <c r="T75" s="135"/>
      <c r="U75" s="136"/>
      <c r="V75" s="135"/>
      <c r="W75" s="13"/>
      <c r="X75" s="13"/>
      <c r="Y75" s="13"/>
    </row>
    <row r="76" spans="1:25">
      <c r="A76" s="13"/>
      <c r="B76" s="13"/>
      <c r="C76" s="13"/>
      <c r="D76" s="13"/>
      <c r="E76" s="137"/>
      <c r="F76" s="137"/>
      <c r="G76" s="130"/>
      <c r="H76" s="13"/>
      <c r="I76" s="13"/>
      <c r="J76" s="13"/>
      <c r="K76" s="13"/>
      <c r="L76" s="131"/>
      <c r="M76" s="13"/>
      <c r="N76" s="13"/>
      <c r="O76" s="13"/>
      <c r="P76" s="13"/>
      <c r="Q76" s="13"/>
      <c r="R76" s="131"/>
      <c r="S76" s="134"/>
      <c r="T76" s="135"/>
      <c r="U76" s="136"/>
      <c r="V76" s="135"/>
      <c r="W76" s="13"/>
      <c r="X76" s="13"/>
      <c r="Y76" s="13"/>
    </row>
    <row r="77" spans="1:25">
      <c r="A77" s="13"/>
      <c r="B77" s="13"/>
      <c r="C77" s="13"/>
      <c r="D77" s="13"/>
      <c r="E77" s="13"/>
      <c r="F77" s="13"/>
      <c r="G77" s="130"/>
      <c r="H77" s="13"/>
      <c r="I77" s="13"/>
      <c r="J77" s="13"/>
      <c r="K77" s="13"/>
      <c r="L77" s="131"/>
      <c r="M77" s="13"/>
      <c r="N77" s="13"/>
      <c r="O77" s="13"/>
      <c r="P77" s="13"/>
      <c r="Q77" s="13"/>
      <c r="R77" s="131"/>
      <c r="S77" s="134"/>
      <c r="T77" s="135"/>
      <c r="U77" s="136"/>
      <c r="V77" s="135"/>
      <c r="W77" s="13"/>
      <c r="X77" s="13"/>
      <c r="Y77" s="13"/>
    </row>
    <row r="78" spans="1:25">
      <c r="A78" s="13"/>
      <c r="B78" s="13"/>
      <c r="C78" s="13"/>
      <c r="D78" s="13"/>
      <c r="E78" s="13"/>
      <c r="F78" s="13"/>
      <c r="G78" s="130"/>
      <c r="H78" s="13"/>
      <c r="I78" s="13"/>
      <c r="J78" s="13"/>
      <c r="K78" s="13"/>
      <c r="L78" s="131"/>
      <c r="M78" s="13"/>
      <c r="N78" s="13"/>
      <c r="O78" s="13"/>
      <c r="P78" s="13"/>
      <c r="Q78" s="13"/>
      <c r="R78" s="131"/>
      <c r="S78" s="134"/>
      <c r="T78" s="135"/>
      <c r="U78" s="136"/>
      <c r="V78" s="135"/>
      <c r="W78" s="13"/>
      <c r="X78" s="13"/>
      <c r="Y78" s="13"/>
    </row>
    <row r="79" spans="1:25">
      <c r="A79" s="13"/>
      <c r="B79" s="13"/>
      <c r="C79" s="13"/>
      <c r="D79" s="13"/>
      <c r="E79" s="13"/>
      <c r="F79" s="13"/>
      <c r="G79" s="130"/>
      <c r="H79" s="13"/>
      <c r="I79" s="13"/>
      <c r="J79" s="13"/>
      <c r="K79" s="13"/>
      <c r="L79" s="131"/>
      <c r="M79" s="13"/>
      <c r="N79" s="13"/>
      <c r="O79" s="13"/>
      <c r="P79" s="13"/>
      <c r="Q79" s="13"/>
      <c r="R79" s="131"/>
      <c r="S79" s="134"/>
      <c r="T79" s="135"/>
      <c r="U79" s="136"/>
      <c r="V79" s="135"/>
      <c r="W79" s="13"/>
      <c r="X79" s="13"/>
      <c r="Y79" s="13"/>
    </row>
    <row r="80" spans="1:25">
      <c r="A80" s="13"/>
      <c r="B80" s="13"/>
      <c r="C80" s="13"/>
      <c r="D80" s="13"/>
      <c r="E80" s="13"/>
      <c r="F80" s="13"/>
      <c r="G80" s="130"/>
      <c r="H80" s="13"/>
      <c r="I80" s="13"/>
      <c r="J80" s="13"/>
      <c r="K80" s="13"/>
      <c r="L80" s="131"/>
      <c r="M80" s="13"/>
      <c r="N80" s="13"/>
      <c r="O80" s="13"/>
      <c r="P80" s="13"/>
      <c r="Q80" s="13"/>
      <c r="R80" s="131"/>
      <c r="S80" s="134"/>
      <c r="T80" s="135"/>
      <c r="U80" s="136"/>
      <c r="V80" s="135"/>
      <c r="W80" s="13"/>
      <c r="X80" s="13"/>
      <c r="Y80" s="13"/>
    </row>
    <row r="81" spans="1:25">
      <c r="A81" s="13"/>
      <c r="B81" s="13"/>
      <c r="C81" s="13"/>
      <c r="D81" s="13"/>
      <c r="E81" s="137"/>
      <c r="F81" s="137"/>
      <c r="G81" s="130"/>
      <c r="H81" s="13"/>
      <c r="I81" s="13"/>
      <c r="J81" s="13"/>
      <c r="K81" s="13"/>
      <c r="L81" s="131"/>
      <c r="M81" s="13"/>
      <c r="N81" s="13"/>
      <c r="O81" s="13"/>
      <c r="P81" s="13"/>
      <c r="Q81" s="13"/>
      <c r="R81" s="131"/>
      <c r="S81" s="134"/>
      <c r="T81" s="135"/>
      <c r="U81" s="136"/>
      <c r="V81" s="135"/>
      <c r="W81" s="13"/>
      <c r="X81" s="13"/>
      <c r="Y81" s="13"/>
    </row>
    <row r="82" spans="1:25">
      <c r="A82" s="13"/>
      <c r="B82" s="13"/>
      <c r="C82" s="13"/>
      <c r="D82" s="13"/>
      <c r="E82" s="13"/>
      <c r="F82" s="13"/>
      <c r="G82" s="130"/>
      <c r="H82" s="13"/>
      <c r="I82" s="13"/>
      <c r="J82" s="13"/>
      <c r="K82" s="13"/>
      <c r="L82" s="131"/>
      <c r="M82" s="13"/>
      <c r="N82" s="13"/>
      <c r="O82" s="13"/>
      <c r="P82" s="13"/>
      <c r="Q82" s="13"/>
      <c r="R82" s="131"/>
      <c r="S82" s="134"/>
      <c r="T82" s="135"/>
      <c r="U82" s="136"/>
      <c r="V82" s="135"/>
      <c r="W82" s="13"/>
      <c r="X82" s="13"/>
      <c r="Y82" s="13"/>
    </row>
    <row r="83" spans="1:25">
      <c r="A83" s="13"/>
      <c r="B83" s="13"/>
      <c r="C83" s="13"/>
      <c r="D83" s="13"/>
      <c r="E83" s="13"/>
      <c r="F83" s="13"/>
      <c r="G83" s="130"/>
      <c r="H83" s="13"/>
      <c r="I83" s="13"/>
      <c r="J83" s="13"/>
      <c r="K83" s="13"/>
      <c r="L83" s="131"/>
      <c r="M83" s="13"/>
      <c r="N83" s="13"/>
      <c r="O83" s="13"/>
      <c r="P83" s="13"/>
      <c r="Q83" s="13"/>
      <c r="R83" s="131"/>
      <c r="S83" s="134"/>
      <c r="T83" s="135"/>
      <c r="U83" s="136"/>
      <c r="V83" s="135"/>
      <c r="W83" s="13"/>
      <c r="X83" s="13"/>
      <c r="Y83" s="13"/>
    </row>
    <row r="84" spans="1:25">
      <c r="A84" s="13"/>
      <c r="B84" s="13"/>
      <c r="C84" s="13"/>
      <c r="D84" s="13"/>
      <c r="E84" s="13"/>
      <c r="F84" s="13"/>
      <c r="G84" s="130"/>
      <c r="H84" s="13"/>
      <c r="I84" s="13"/>
      <c r="J84" s="13"/>
      <c r="K84" s="13"/>
      <c r="L84" s="131"/>
      <c r="M84" s="13"/>
      <c r="N84" s="13"/>
      <c r="O84" s="13"/>
      <c r="P84" s="13"/>
      <c r="Q84" s="13"/>
      <c r="R84" s="131"/>
      <c r="S84" s="134"/>
      <c r="T84" s="135"/>
      <c r="U84" s="136"/>
      <c r="V84" s="135"/>
      <c r="W84" s="13"/>
      <c r="X84" s="13"/>
      <c r="Y84" s="13"/>
    </row>
    <row r="85" spans="1:25">
      <c r="A85" s="13"/>
      <c r="B85" s="13"/>
      <c r="C85" s="13"/>
      <c r="D85" s="13"/>
      <c r="E85" s="13"/>
      <c r="F85" s="13"/>
      <c r="G85" s="130"/>
      <c r="H85" s="13"/>
      <c r="I85" s="13"/>
      <c r="J85" s="13"/>
      <c r="K85" s="13"/>
      <c r="L85" s="131"/>
      <c r="M85" s="13"/>
      <c r="N85" s="13"/>
      <c r="O85" s="13"/>
      <c r="P85" s="13"/>
      <c r="Q85" s="13"/>
      <c r="R85" s="131"/>
      <c r="S85" s="134"/>
      <c r="T85" s="135"/>
      <c r="U85" s="136"/>
      <c r="V85" s="135"/>
      <c r="W85" s="13"/>
      <c r="X85" s="13"/>
      <c r="Y85" s="13"/>
    </row>
    <row r="86" spans="1:25">
      <c r="A86" s="13"/>
      <c r="B86" s="13"/>
      <c r="C86" s="13"/>
      <c r="D86" s="13"/>
      <c r="E86" s="13"/>
      <c r="F86" s="13"/>
      <c r="G86" s="130"/>
      <c r="H86" s="13"/>
      <c r="I86" s="13"/>
      <c r="J86" s="13"/>
      <c r="K86" s="13"/>
      <c r="L86" s="131"/>
      <c r="M86" s="13"/>
      <c r="N86" s="13"/>
      <c r="O86" s="13"/>
      <c r="P86" s="13"/>
      <c r="Q86" s="13"/>
      <c r="R86" s="131"/>
      <c r="S86" s="134"/>
      <c r="T86" s="135"/>
      <c r="U86" s="136"/>
      <c r="V86" s="135"/>
      <c r="W86" s="13"/>
      <c r="X86" s="13"/>
      <c r="Y86" s="13"/>
    </row>
    <row r="87" spans="1:25">
      <c r="A87" s="13"/>
      <c r="B87" s="13"/>
      <c r="C87" s="13"/>
      <c r="D87" s="13"/>
      <c r="E87" s="13"/>
      <c r="F87" s="13"/>
      <c r="G87" s="130"/>
      <c r="H87" s="13"/>
      <c r="I87" s="13"/>
      <c r="J87" s="13"/>
      <c r="K87" s="13"/>
      <c r="L87" s="131"/>
      <c r="M87" s="13"/>
      <c r="N87" s="13"/>
      <c r="O87" s="13"/>
      <c r="P87" s="13"/>
      <c r="Q87" s="13"/>
      <c r="R87" s="131"/>
      <c r="S87" s="134"/>
      <c r="T87" s="135"/>
      <c r="U87" s="136"/>
      <c r="V87" s="135"/>
      <c r="W87" s="13"/>
      <c r="X87" s="13"/>
      <c r="Y87" s="13"/>
    </row>
    <row r="88" spans="1:25">
      <c r="A88" s="13"/>
      <c r="B88" s="13"/>
      <c r="C88" s="13"/>
      <c r="D88" s="13"/>
      <c r="E88" s="13"/>
      <c r="F88" s="13"/>
      <c r="G88" s="130"/>
      <c r="H88" s="13"/>
      <c r="I88" s="13"/>
      <c r="J88" s="13"/>
      <c r="K88" s="13"/>
      <c r="L88" s="131"/>
      <c r="M88" s="13"/>
      <c r="N88" s="13"/>
      <c r="O88" s="13"/>
      <c r="P88" s="13"/>
      <c r="Q88" s="13"/>
      <c r="R88" s="131"/>
      <c r="S88" s="134"/>
      <c r="T88" s="135"/>
      <c r="U88" s="136"/>
      <c r="V88" s="135"/>
      <c r="W88" s="13"/>
      <c r="X88" s="13"/>
      <c r="Y88" s="13"/>
    </row>
    <row r="89" spans="1:25">
      <c r="A89" s="13"/>
      <c r="B89" s="13"/>
      <c r="C89" s="13"/>
      <c r="D89" s="13"/>
      <c r="E89" s="13"/>
      <c r="F89" s="13"/>
      <c r="G89" s="130"/>
      <c r="H89" s="13"/>
      <c r="I89" s="13"/>
      <c r="J89" s="13"/>
      <c r="K89" s="13"/>
      <c r="L89" s="131"/>
      <c r="M89" s="13"/>
      <c r="N89" s="13"/>
      <c r="O89" s="13"/>
      <c r="P89" s="13"/>
      <c r="Q89" s="13"/>
      <c r="R89" s="131"/>
      <c r="S89" s="134"/>
      <c r="T89" s="135"/>
      <c r="U89" s="136"/>
      <c r="V89" s="135"/>
      <c r="W89" s="13"/>
      <c r="X89" s="13"/>
      <c r="Y89" s="13"/>
    </row>
    <row r="90" spans="1:25">
      <c r="A90" s="13"/>
      <c r="B90" s="13"/>
      <c r="C90" s="13"/>
      <c r="D90" s="13"/>
      <c r="E90" s="13"/>
      <c r="F90" s="13"/>
      <c r="G90" s="130"/>
      <c r="H90" s="13"/>
      <c r="I90" s="13"/>
      <c r="J90" s="13"/>
      <c r="K90" s="13"/>
      <c r="L90" s="131"/>
      <c r="M90" s="13"/>
      <c r="N90" s="13"/>
      <c r="O90" s="13"/>
      <c r="P90" s="13"/>
      <c r="Q90" s="13"/>
      <c r="R90" s="131"/>
      <c r="S90" s="134"/>
      <c r="T90" s="135"/>
      <c r="U90" s="136"/>
      <c r="V90" s="135"/>
      <c r="W90" s="13"/>
      <c r="X90" s="13"/>
      <c r="Y90" s="13"/>
    </row>
    <row r="91" spans="1:25">
      <c r="A91" s="13"/>
      <c r="B91" s="13"/>
      <c r="C91" s="13"/>
      <c r="D91" s="13"/>
      <c r="E91" s="13"/>
      <c r="F91" s="13"/>
      <c r="G91" s="130"/>
      <c r="H91" s="13"/>
      <c r="I91" s="13"/>
      <c r="J91" s="13"/>
      <c r="K91" s="13"/>
      <c r="L91" s="131"/>
      <c r="M91" s="13"/>
      <c r="N91" s="13"/>
      <c r="O91" s="13"/>
      <c r="P91" s="13"/>
      <c r="Q91" s="13"/>
      <c r="R91" s="131"/>
      <c r="S91" s="134"/>
      <c r="T91" s="135"/>
      <c r="U91" s="136"/>
      <c r="V91" s="135"/>
      <c r="W91" s="13"/>
      <c r="X91" s="13"/>
      <c r="Y91" s="13"/>
    </row>
    <row r="92" spans="1:25">
      <c r="A92" s="13"/>
      <c r="B92" s="13"/>
      <c r="C92" s="13"/>
      <c r="D92" s="13"/>
      <c r="E92" s="13"/>
      <c r="F92" s="13"/>
      <c r="G92" s="130"/>
      <c r="H92" s="13"/>
      <c r="I92" s="13"/>
      <c r="J92" s="13"/>
      <c r="K92" s="13"/>
      <c r="L92" s="131"/>
      <c r="M92" s="13"/>
      <c r="N92" s="13"/>
      <c r="O92" s="13"/>
      <c r="P92" s="13"/>
      <c r="Q92" s="13"/>
      <c r="R92" s="131"/>
      <c r="S92" s="134"/>
      <c r="T92" s="135"/>
      <c r="U92" s="136"/>
      <c r="V92" s="135"/>
      <c r="W92" s="13"/>
      <c r="X92" s="13"/>
      <c r="Y92" s="13"/>
    </row>
    <row r="93" spans="1:25">
      <c r="A93" s="13"/>
      <c r="B93" s="13"/>
      <c r="C93" s="13"/>
      <c r="D93" s="13"/>
      <c r="E93" s="13"/>
      <c r="F93" s="13"/>
      <c r="G93" s="130"/>
      <c r="H93" s="13"/>
      <c r="I93" s="13"/>
      <c r="J93" s="13"/>
      <c r="K93" s="13"/>
      <c r="L93" s="131"/>
      <c r="M93" s="13"/>
      <c r="N93" s="13"/>
      <c r="O93" s="13"/>
      <c r="P93" s="13"/>
      <c r="Q93" s="13"/>
      <c r="R93" s="131"/>
      <c r="S93" s="134"/>
      <c r="T93" s="135"/>
      <c r="U93" s="136"/>
      <c r="V93" s="135"/>
      <c r="W93" s="13"/>
      <c r="X93" s="13"/>
      <c r="Y93" s="13"/>
    </row>
    <row r="94" spans="1:25">
      <c r="A94" s="13"/>
      <c r="B94" s="13"/>
      <c r="C94" s="13"/>
      <c r="D94" s="13"/>
      <c r="E94" s="13"/>
      <c r="F94" s="13"/>
      <c r="G94" s="130"/>
      <c r="H94" s="13"/>
      <c r="I94" s="13"/>
      <c r="J94" s="13"/>
      <c r="K94" s="13"/>
      <c r="L94" s="131"/>
      <c r="M94" s="13"/>
      <c r="N94" s="13"/>
      <c r="O94" s="13"/>
      <c r="P94" s="13"/>
      <c r="Q94" s="13"/>
      <c r="R94" s="131"/>
      <c r="S94" s="134"/>
      <c r="T94" s="135"/>
      <c r="U94" s="136"/>
      <c r="V94" s="135"/>
      <c r="W94" s="13"/>
      <c r="X94" s="13"/>
      <c r="Y94" s="13"/>
    </row>
    <row r="95" spans="1:25">
      <c r="A95" s="13"/>
      <c r="B95" s="13"/>
      <c r="C95" s="13"/>
      <c r="D95" s="13"/>
      <c r="E95" s="13"/>
      <c r="F95" s="13"/>
      <c r="G95" s="130"/>
      <c r="H95" s="13"/>
      <c r="I95" s="13"/>
      <c r="J95" s="13"/>
      <c r="K95" s="13"/>
      <c r="L95" s="131"/>
      <c r="M95" s="13"/>
      <c r="N95" s="13"/>
      <c r="O95" s="13"/>
      <c r="P95" s="13"/>
      <c r="Q95" s="13"/>
      <c r="R95" s="131"/>
      <c r="S95" s="134"/>
      <c r="T95" s="135"/>
      <c r="U95" s="136"/>
      <c r="V95" s="135"/>
      <c r="W95" s="13"/>
      <c r="X95" s="13"/>
      <c r="Y95" s="13"/>
    </row>
    <row r="96" spans="1:25">
      <c r="A96" s="13"/>
      <c r="B96" s="13"/>
      <c r="C96" s="13"/>
      <c r="D96" s="13"/>
      <c r="E96" s="13"/>
      <c r="F96" s="13"/>
      <c r="G96" s="130"/>
      <c r="H96" s="13"/>
      <c r="I96" s="13"/>
      <c r="J96" s="13"/>
      <c r="K96" s="13"/>
      <c r="L96" s="131"/>
      <c r="M96" s="13"/>
      <c r="N96" s="13"/>
      <c r="O96" s="13"/>
      <c r="P96" s="13"/>
      <c r="Q96" s="13"/>
      <c r="R96" s="131"/>
      <c r="S96" s="134"/>
      <c r="T96" s="135"/>
      <c r="U96" s="136"/>
      <c r="V96" s="135"/>
      <c r="W96" s="13"/>
      <c r="X96" s="13"/>
      <c r="Y96" s="13"/>
    </row>
    <row r="97" spans="1:25">
      <c r="A97" s="13"/>
      <c r="B97" s="13"/>
      <c r="C97" s="13"/>
      <c r="D97" s="13"/>
      <c r="E97" s="13"/>
      <c r="F97" s="13"/>
      <c r="G97" s="130"/>
      <c r="H97" s="13"/>
      <c r="I97" s="13"/>
      <c r="J97" s="13"/>
      <c r="K97" s="13"/>
      <c r="L97" s="131"/>
      <c r="M97" s="13"/>
      <c r="N97" s="13"/>
      <c r="O97" s="13"/>
      <c r="P97" s="13"/>
      <c r="Q97" s="13"/>
      <c r="R97" s="131"/>
      <c r="S97" s="134"/>
      <c r="T97" s="135"/>
      <c r="U97" s="136"/>
      <c r="V97" s="135"/>
      <c r="W97" s="13"/>
      <c r="X97" s="13"/>
      <c r="Y97" s="13"/>
    </row>
    <row r="98" spans="1:25">
      <c r="A98" s="13"/>
      <c r="B98" s="13"/>
      <c r="C98" s="13"/>
      <c r="D98" s="13"/>
      <c r="E98" s="13"/>
      <c r="F98" s="13"/>
      <c r="G98" s="130"/>
      <c r="H98" s="13"/>
      <c r="I98" s="13"/>
      <c r="J98" s="13"/>
      <c r="K98" s="13"/>
      <c r="L98" s="131"/>
      <c r="M98" s="13"/>
      <c r="N98" s="13"/>
      <c r="O98" s="13"/>
      <c r="P98" s="13"/>
      <c r="Q98" s="13"/>
      <c r="R98" s="131"/>
      <c r="S98" s="134"/>
      <c r="T98" s="135"/>
      <c r="U98" s="136"/>
      <c r="V98" s="135"/>
      <c r="W98" s="13"/>
      <c r="X98" s="13"/>
      <c r="Y98" s="13"/>
    </row>
    <row r="99" spans="1:25">
      <c r="A99" s="13"/>
      <c r="B99" s="13"/>
      <c r="C99" s="13"/>
      <c r="D99" s="13"/>
      <c r="E99" s="13"/>
      <c r="F99" s="13"/>
      <c r="G99" s="130"/>
      <c r="H99" s="13"/>
      <c r="I99" s="13"/>
      <c r="J99" s="13"/>
      <c r="K99" s="13"/>
      <c r="L99" s="131"/>
      <c r="M99" s="13"/>
      <c r="N99" s="13"/>
      <c r="O99" s="13"/>
      <c r="P99" s="13"/>
      <c r="Q99" s="13"/>
      <c r="R99" s="131"/>
      <c r="S99" s="134"/>
      <c r="T99" s="135"/>
      <c r="U99" s="136"/>
      <c r="V99" s="135"/>
      <c r="W99" s="13"/>
      <c r="X99" s="13"/>
      <c r="Y99" s="13"/>
    </row>
    <row r="100" spans="1:25">
      <c r="A100" s="13"/>
      <c r="B100" s="13"/>
      <c r="C100" s="13"/>
      <c r="D100" s="13"/>
      <c r="E100" s="13"/>
      <c r="F100" s="13"/>
      <c r="G100" s="130"/>
      <c r="H100" s="13"/>
      <c r="I100" s="13"/>
      <c r="J100" s="13"/>
      <c r="K100" s="13"/>
      <c r="L100" s="131"/>
      <c r="M100" s="13"/>
      <c r="N100" s="13"/>
      <c r="O100" s="13"/>
      <c r="P100" s="13"/>
      <c r="Q100" s="13"/>
      <c r="R100" s="131"/>
      <c r="S100" s="134"/>
      <c r="T100" s="135"/>
      <c r="U100" s="136"/>
      <c r="V100" s="135"/>
      <c r="W100" s="13"/>
      <c r="X100" s="13"/>
      <c r="Y100" s="13"/>
    </row>
    <row r="101" spans="1:25">
      <c r="A101" s="13"/>
      <c r="B101" s="13"/>
      <c r="C101" s="13"/>
      <c r="D101" s="13"/>
      <c r="E101" s="13"/>
      <c r="F101" s="13"/>
      <c r="G101" s="130"/>
      <c r="H101" s="13"/>
      <c r="I101" s="13"/>
      <c r="J101" s="13"/>
      <c r="K101" s="13"/>
      <c r="L101" s="131"/>
      <c r="M101" s="13"/>
      <c r="N101" s="13"/>
      <c r="O101" s="13"/>
      <c r="P101" s="13"/>
      <c r="Q101" s="13"/>
      <c r="R101" s="131"/>
      <c r="S101" s="134"/>
      <c r="T101" s="135"/>
      <c r="U101" s="136"/>
      <c r="V101" s="135"/>
      <c r="W101" s="13"/>
      <c r="X101" s="13"/>
      <c r="Y101" s="13"/>
    </row>
    <row r="102" spans="1:25">
      <c r="A102" s="13"/>
      <c r="B102" s="13"/>
      <c r="C102" s="13"/>
      <c r="D102" s="13"/>
      <c r="E102" s="13"/>
      <c r="F102" s="13"/>
      <c r="G102" s="130"/>
      <c r="H102" s="13"/>
      <c r="I102" s="13"/>
      <c r="J102" s="13"/>
      <c r="K102" s="13"/>
      <c r="L102" s="131"/>
      <c r="M102" s="13"/>
      <c r="N102" s="13"/>
      <c r="O102" s="13"/>
      <c r="P102" s="13"/>
      <c r="Q102" s="13"/>
      <c r="R102" s="131"/>
      <c r="S102" s="134"/>
      <c r="T102" s="135"/>
      <c r="U102" s="136"/>
      <c r="V102" s="135"/>
      <c r="W102" s="13"/>
      <c r="X102" s="13"/>
      <c r="Y102" s="13"/>
    </row>
    <row r="103" spans="1:25">
      <c r="A103" s="13"/>
      <c r="B103" s="13"/>
      <c r="C103" s="13"/>
      <c r="D103" s="13"/>
      <c r="E103" s="13"/>
      <c r="F103" s="13"/>
      <c r="G103" s="130"/>
      <c r="H103" s="13"/>
      <c r="I103" s="13"/>
      <c r="J103" s="13"/>
      <c r="K103" s="13"/>
      <c r="L103" s="131"/>
      <c r="M103" s="13"/>
      <c r="N103" s="13"/>
      <c r="O103" s="13"/>
      <c r="P103" s="13"/>
      <c r="Q103" s="13"/>
      <c r="R103" s="131"/>
      <c r="S103" s="134"/>
      <c r="T103" s="135"/>
      <c r="U103" s="136"/>
      <c r="V103" s="135"/>
      <c r="W103" s="13"/>
      <c r="X103" s="13"/>
      <c r="Y103" s="13"/>
    </row>
    <row r="104" spans="1:25">
      <c r="A104" s="13"/>
      <c r="B104" s="13"/>
      <c r="C104" s="13"/>
      <c r="D104" s="13"/>
      <c r="E104" s="13"/>
      <c r="F104" s="13"/>
      <c r="G104" s="130"/>
      <c r="H104" s="13"/>
      <c r="I104" s="13"/>
      <c r="J104" s="13"/>
      <c r="K104" s="13"/>
      <c r="L104" s="131"/>
      <c r="M104" s="13"/>
      <c r="N104" s="13"/>
      <c r="O104" s="13"/>
      <c r="P104" s="13"/>
      <c r="Q104" s="13"/>
      <c r="R104" s="131"/>
      <c r="S104" s="134"/>
      <c r="T104" s="135"/>
      <c r="U104" s="136"/>
      <c r="V104" s="135"/>
      <c r="W104" s="13"/>
      <c r="X104" s="13"/>
      <c r="Y104" s="13"/>
    </row>
    <row r="105" spans="1:25">
      <c r="A105" s="13"/>
      <c r="B105" s="13"/>
      <c r="C105" s="13"/>
      <c r="D105" s="13"/>
      <c r="E105" s="13"/>
      <c r="F105" s="13"/>
      <c r="G105" s="130"/>
      <c r="H105" s="13"/>
      <c r="I105" s="13"/>
      <c r="J105" s="13"/>
      <c r="K105" s="13"/>
      <c r="L105" s="131"/>
      <c r="M105" s="13"/>
      <c r="N105" s="13"/>
      <c r="O105" s="13"/>
      <c r="P105" s="13"/>
      <c r="Q105" s="13"/>
      <c r="R105" s="131"/>
      <c r="S105" s="134"/>
      <c r="T105" s="135"/>
      <c r="U105" s="136"/>
      <c r="V105" s="135"/>
      <c r="W105" s="13"/>
      <c r="X105" s="13"/>
      <c r="Y105" s="13"/>
    </row>
    <row r="106" spans="1:25">
      <c r="A106" s="13"/>
      <c r="B106" s="13"/>
      <c r="C106" s="13"/>
      <c r="D106" s="13"/>
      <c r="E106" s="13"/>
      <c r="F106" s="13"/>
      <c r="G106" s="130"/>
      <c r="H106" s="13"/>
      <c r="I106" s="13"/>
      <c r="J106" s="13"/>
      <c r="K106" s="13"/>
      <c r="L106" s="131"/>
      <c r="M106" s="13"/>
      <c r="N106" s="13"/>
      <c r="O106" s="13"/>
      <c r="P106" s="13"/>
      <c r="Q106" s="13"/>
      <c r="R106" s="131"/>
      <c r="S106" s="134"/>
      <c r="T106" s="135"/>
      <c r="U106" s="136"/>
      <c r="V106" s="135"/>
      <c r="W106" s="13"/>
      <c r="X106" s="13"/>
      <c r="Y106" s="13"/>
    </row>
    <row r="107" spans="1:25">
      <c r="A107" s="13"/>
      <c r="B107" s="13"/>
      <c r="C107" s="13"/>
      <c r="D107" s="13"/>
      <c r="E107" s="13"/>
      <c r="F107" s="13"/>
      <c r="G107" s="130"/>
      <c r="H107" s="13"/>
      <c r="I107" s="13"/>
      <c r="J107" s="13"/>
      <c r="K107" s="13"/>
      <c r="L107" s="131"/>
      <c r="M107" s="13"/>
      <c r="N107" s="13"/>
      <c r="O107" s="13"/>
      <c r="P107" s="13"/>
      <c r="Q107" s="13"/>
      <c r="R107" s="131"/>
      <c r="S107" s="134"/>
      <c r="T107" s="135"/>
      <c r="U107" s="136"/>
      <c r="V107" s="135"/>
      <c r="W107" s="13"/>
      <c r="X107" s="13"/>
      <c r="Y107" s="13"/>
    </row>
    <row r="108" spans="1:25">
      <c r="A108" s="13"/>
      <c r="B108" s="13"/>
      <c r="C108" s="13"/>
      <c r="D108" s="13"/>
      <c r="E108" s="13"/>
      <c r="F108" s="13"/>
      <c r="G108" s="130"/>
      <c r="H108" s="13"/>
      <c r="I108" s="13"/>
      <c r="J108" s="13"/>
      <c r="K108" s="13"/>
      <c r="L108" s="131"/>
      <c r="M108" s="13"/>
      <c r="N108" s="13"/>
      <c r="O108" s="13"/>
      <c r="P108" s="13"/>
      <c r="Q108" s="13"/>
      <c r="R108" s="131"/>
      <c r="S108" s="134"/>
      <c r="T108" s="135"/>
      <c r="U108" s="136"/>
      <c r="V108" s="135"/>
      <c r="W108" s="13"/>
      <c r="X108" s="13"/>
      <c r="Y108" s="13"/>
    </row>
    <row r="109" spans="1:25">
      <c r="A109" s="13"/>
      <c r="B109" s="13"/>
      <c r="C109" s="13"/>
      <c r="D109" s="13"/>
      <c r="E109" s="137"/>
      <c r="F109" s="137"/>
      <c r="G109" s="130"/>
      <c r="H109" s="13"/>
      <c r="I109" s="13"/>
      <c r="J109" s="13"/>
      <c r="K109" s="13"/>
      <c r="L109" s="131"/>
      <c r="M109" s="13"/>
      <c r="N109" s="13"/>
      <c r="O109" s="13"/>
      <c r="P109" s="13"/>
      <c r="Q109" s="13"/>
      <c r="R109" s="131"/>
      <c r="S109" s="134"/>
      <c r="T109" s="135"/>
      <c r="U109" s="136"/>
      <c r="V109" s="135"/>
      <c r="W109" s="13"/>
      <c r="X109" s="13"/>
      <c r="Y109" s="13"/>
    </row>
    <row r="110" spans="1:25">
      <c r="A110" s="13"/>
      <c r="B110" s="13"/>
      <c r="C110" s="13"/>
      <c r="D110" s="13"/>
      <c r="E110" s="137"/>
      <c r="F110" s="137"/>
      <c r="G110" s="130"/>
      <c r="H110" s="13"/>
      <c r="I110" s="13"/>
      <c r="J110" s="13"/>
      <c r="K110" s="13"/>
      <c r="L110" s="131"/>
      <c r="M110" s="13"/>
      <c r="N110" s="13"/>
      <c r="O110" s="13"/>
      <c r="P110" s="13"/>
      <c r="Q110" s="13"/>
      <c r="R110" s="131"/>
      <c r="S110" s="134"/>
      <c r="T110" s="135"/>
      <c r="U110" s="136"/>
      <c r="V110" s="135"/>
      <c r="W110" s="13"/>
      <c r="X110" s="13"/>
      <c r="Y110" s="13"/>
    </row>
    <row r="111" spans="1:25">
      <c r="A111" s="13"/>
      <c r="B111" s="13"/>
      <c r="C111" s="13"/>
      <c r="D111" s="13"/>
      <c r="E111" s="137"/>
      <c r="F111" s="137"/>
      <c r="G111" s="130"/>
      <c r="H111" s="13"/>
      <c r="I111" s="13"/>
      <c r="J111" s="13"/>
      <c r="K111" s="13"/>
      <c r="L111" s="131"/>
      <c r="M111" s="13"/>
      <c r="N111" s="13"/>
      <c r="O111" s="13"/>
      <c r="P111" s="13"/>
      <c r="Q111" s="13"/>
      <c r="R111" s="131"/>
      <c r="S111" s="134"/>
      <c r="T111" s="135"/>
      <c r="U111" s="136"/>
      <c r="V111" s="135"/>
      <c r="W111" s="13"/>
      <c r="X111" s="13"/>
      <c r="Y111" s="13"/>
    </row>
    <row r="112" spans="1:25">
      <c r="A112" s="13"/>
      <c r="B112" s="13"/>
      <c r="C112" s="13"/>
      <c r="D112" s="13"/>
      <c r="E112" s="13"/>
      <c r="F112" s="13"/>
      <c r="G112" s="130"/>
      <c r="H112" s="13"/>
      <c r="I112" s="13"/>
      <c r="J112" s="13"/>
      <c r="K112" s="13"/>
      <c r="L112" s="131"/>
      <c r="M112" s="13"/>
      <c r="N112" s="13"/>
      <c r="O112" s="13"/>
      <c r="P112" s="13"/>
      <c r="Q112" s="13"/>
      <c r="R112" s="131"/>
      <c r="S112" s="134"/>
      <c r="T112" s="135"/>
      <c r="U112" s="136"/>
      <c r="V112" s="135"/>
      <c r="W112" s="13"/>
      <c r="X112" s="13"/>
      <c r="Y112" s="13"/>
    </row>
    <row r="113" spans="1:25">
      <c r="A113" s="13"/>
      <c r="B113" s="13"/>
      <c r="C113" s="13"/>
      <c r="D113" s="13"/>
      <c r="E113" s="13"/>
      <c r="F113" s="13"/>
      <c r="G113" s="130"/>
      <c r="H113" s="13"/>
      <c r="I113" s="13"/>
      <c r="J113" s="13"/>
      <c r="K113" s="13"/>
      <c r="L113" s="131"/>
      <c r="M113" s="13"/>
      <c r="N113" s="13"/>
      <c r="O113" s="13"/>
      <c r="P113" s="13"/>
      <c r="Q113" s="13"/>
      <c r="R113" s="131"/>
      <c r="S113" s="134"/>
      <c r="T113" s="135"/>
      <c r="U113" s="136"/>
      <c r="V113" s="135"/>
      <c r="W113" s="13"/>
      <c r="X113" s="13"/>
      <c r="Y113" s="13"/>
    </row>
    <row r="114" spans="1:25">
      <c r="A114" s="13"/>
      <c r="B114" s="13"/>
      <c r="C114" s="13"/>
      <c r="D114" s="13"/>
      <c r="E114" s="13"/>
      <c r="F114" s="13"/>
      <c r="G114" s="130"/>
      <c r="H114" s="13"/>
      <c r="I114" s="13"/>
      <c r="J114" s="13"/>
      <c r="K114" s="13"/>
      <c r="L114" s="131"/>
      <c r="M114" s="13"/>
      <c r="N114" s="13"/>
      <c r="O114" s="13"/>
      <c r="P114" s="13"/>
      <c r="Q114" s="13"/>
      <c r="R114" s="131"/>
      <c r="S114" s="134"/>
      <c r="T114" s="135"/>
      <c r="U114" s="136"/>
      <c r="V114" s="135"/>
      <c r="W114" s="13"/>
      <c r="X114" s="13"/>
      <c r="Y114" s="13"/>
    </row>
    <row r="115" spans="1:25">
      <c r="A115" s="13"/>
      <c r="B115" s="13"/>
      <c r="C115" s="13"/>
      <c r="D115" s="13"/>
      <c r="E115" s="137"/>
      <c r="F115" s="137"/>
      <c r="G115" s="130"/>
      <c r="H115" s="13"/>
      <c r="I115" s="13"/>
      <c r="J115" s="13"/>
      <c r="K115" s="13"/>
      <c r="L115" s="131"/>
      <c r="M115" s="13"/>
      <c r="N115" s="13"/>
      <c r="O115" s="13"/>
      <c r="P115" s="13"/>
      <c r="Q115" s="13"/>
      <c r="R115" s="131"/>
      <c r="S115" s="134"/>
      <c r="T115" s="135"/>
      <c r="U115" s="136"/>
      <c r="V115" s="135"/>
      <c r="W115" s="13"/>
      <c r="X115" s="13"/>
      <c r="Y115" s="13"/>
    </row>
    <row r="116" spans="1:25">
      <c r="A116" s="13"/>
      <c r="B116" s="13"/>
      <c r="C116" s="13"/>
      <c r="D116" s="13"/>
      <c r="E116" s="137"/>
      <c r="F116" s="137"/>
      <c r="G116" s="130"/>
      <c r="H116" s="13"/>
      <c r="I116" s="13"/>
      <c r="J116" s="13"/>
      <c r="K116" s="13"/>
      <c r="L116" s="131"/>
      <c r="M116" s="13"/>
      <c r="N116" s="13"/>
      <c r="O116" s="13"/>
      <c r="P116" s="13"/>
      <c r="Q116" s="13"/>
      <c r="R116" s="131"/>
      <c r="S116" s="134"/>
      <c r="T116" s="135"/>
      <c r="U116" s="136"/>
      <c r="V116" s="135"/>
      <c r="W116" s="13"/>
      <c r="X116" s="13"/>
      <c r="Y116" s="13"/>
    </row>
    <row r="117" spans="1:25">
      <c r="A117" s="13"/>
      <c r="B117" s="13"/>
      <c r="C117" s="13"/>
      <c r="D117" s="13"/>
      <c r="E117" s="137"/>
      <c r="F117" s="137"/>
      <c r="G117" s="130"/>
      <c r="H117" s="13"/>
      <c r="I117" s="13"/>
      <c r="J117" s="13"/>
      <c r="K117" s="13"/>
      <c r="L117" s="131"/>
      <c r="M117" s="13"/>
      <c r="N117" s="13"/>
      <c r="O117" s="13"/>
      <c r="P117" s="13"/>
      <c r="Q117" s="13"/>
      <c r="R117" s="131"/>
      <c r="S117" s="134"/>
      <c r="T117" s="135"/>
      <c r="U117" s="136"/>
      <c r="V117" s="135"/>
      <c r="W117" s="13"/>
      <c r="X117" s="13"/>
      <c r="Y117" s="13"/>
    </row>
    <row r="118" spans="1:25">
      <c r="A118" s="13"/>
      <c r="B118" s="13"/>
      <c r="C118" s="13"/>
      <c r="D118" s="13"/>
      <c r="E118" s="13"/>
      <c r="F118" s="13"/>
      <c r="G118" s="130"/>
      <c r="H118" s="13"/>
      <c r="I118" s="13"/>
      <c r="J118" s="13"/>
      <c r="K118" s="13"/>
      <c r="L118" s="131"/>
      <c r="M118" s="13"/>
      <c r="N118" s="13"/>
      <c r="O118" s="13"/>
      <c r="P118" s="13"/>
      <c r="Q118" s="13"/>
      <c r="R118" s="131"/>
      <c r="S118" s="134"/>
      <c r="T118" s="135"/>
      <c r="U118" s="136"/>
      <c r="V118" s="135"/>
      <c r="W118" s="13"/>
      <c r="X118" s="13"/>
      <c r="Y118" s="13"/>
    </row>
    <row r="119" spans="1:25">
      <c r="A119" s="13"/>
      <c r="B119" s="13"/>
      <c r="C119" s="13"/>
      <c r="D119" s="13"/>
      <c r="E119" s="13"/>
      <c r="F119" s="13"/>
      <c r="G119" s="130"/>
      <c r="H119" s="13"/>
      <c r="I119" s="13"/>
      <c r="J119" s="13"/>
      <c r="K119" s="13"/>
      <c r="L119" s="131"/>
      <c r="M119" s="13"/>
      <c r="N119" s="13"/>
      <c r="O119" s="13"/>
      <c r="P119" s="13"/>
      <c r="Q119" s="13"/>
      <c r="R119" s="131"/>
      <c r="S119" s="134"/>
      <c r="T119" s="135"/>
      <c r="U119" s="136"/>
      <c r="V119" s="135"/>
      <c r="W119" s="13"/>
      <c r="X119" s="13"/>
      <c r="Y119" s="13"/>
    </row>
    <row r="120" spans="1:25">
      <c r="A120" s="13"/>
      <c r="B120" s="13"/>
      <c r="C120" s="13"/>
      <c r="D120" s="13"/>
      <c r="E120" s="13"/>
      <c r="F120" s="13"/>
      <c r="G120" s="130"/>
      <c r="H120" s="13"/>
      <c r="I120" s="13"/>
      <c r="J120" s="13"/>
      <c r="K120" s="13"/>
      <c r="L120" s="131"/>
      <c r="M120" s="13"/>
      <c r="N120" s="13"/>
      <c r="O120" s="13"/>
      <c r="P120" s="13"/>
      <c r="Q120" s="13"/>
      <c r="R120" s="131"/>
      <c r="S120" s="134"/>
      <c r="T120" s="135"/>
      <c r="U120" s="136"/>
      <c r="V120" s="135"/>
      <c r="W120" s="13"/>
      <c r="X120" s="13"/>
      <c r="Y120" s="13"/>
    </row>
    <row r="121" spans="1:25">
      <c r="A121" s="13"/>
      <c r="B121" s="13"/>
      <c r="C121" s="13"/>
      <c r="D121" s="13"/>
      <c r="E121" s="13"/>
      <c r="F121" s="13"/>
      <c r="G121" s="130"/>
      <c r="H121" s="13"/>
      <c r="I121" s="13"/>
      <c r="J121" s="13"/>
      <c r="K121" s="13"/>
      <c r="L121" s="131"/>
      <c r="M121" s="13"/>
      <c r="N121" s="13"/>
      <c r="O121" s="13"/>
      <c r="P121" s="13"/>
      <c r="Q121" s="13"/>
      <c r="R121" s="131"/>
      <c r="S121" s="134"/>
      <c r="T121" s="135"/>
      <c r="U121" s="136"/>
      <c r="V121" s="135"/>
      <c r="W121" s="13"/>
      <c r="X121" s="13"/>
      <c r="Y121" s="13"/>
    </row>
    <row r="122" spans="1:25">
      <c r="A122" s="13"/>
      <c r="B122" s="13"/>
      <c r="C122" s="13"/>
      <c r="D122" s="13"/>
      <c r="E122" s="13"/>
      <c r="F122" s="13"/>
      <c r="G122" s="130"/>
      <c r="H122" s="13"/>
      <c r="I122" s="13"/>
      <c r="J122" s="13"/>
      <c r="K122" s="13"/>
      <c r="L122" s="131"/>
      <c r="M122" s="13"/>
      <c r="N122" s="13"/>
      <c r="O122" s="13"/>
      <c r="P122" s="13"/>
      <c r="Q122" s="13"/>
      <c r="R122" s="131"/>
      <c r="S122" s="134"/>
      <c r="T122" s="135"/>
      <c r="U122" s="136"/>
      <c r="V122" s="135"/>
      <c r="W122" s="13"/>
      <c r="X122" s="13"/>
      <c r="Y122" s="13"/>
    </row>
    <row r="123" spans="1:25">
      <c r="A123" s="13"/>
      <c r="B123" s="13"/>
      <c r="C123" s="13"/>
      <c r="D123" s="13"/>
      <c r="E123" s="137"/>
      <c r="F123" s="137"/>
      <c r="G123" s="130"/>
      <c r="H123" s="13"/>
      <c r="I123" s="13"/>
      <c r="J123" s="13"/>
      <c r="K123" s="13"/>
      <c r="L123" s="131"/>
      <c r="M123" s="13"/>
      <c r="N123" s="13"/>
      <c r="O123" s="13"/>
      <c r="P123" s="13"/>
      <c r="Q123" s="13"/>
      <c r="R123" s="131"/>
      <c r="S123" s="134"/>
      <c r="T123" s="135"/>
      <c r="U123" s="136"/>
      <c r="V123" s="135"/>
      <c r="W123" s="13"/>
      <c r="X123" s="13"/>
      <c r="Y123" s="13"/>
    </row>
    <row r="124" spans="1:25">
      <c r="A124" s="13"/>
      <c r="B124" s="13"/>
      <c r="C124" s="13"/>
      <c r="D124" s="13"/>
      <c r="E124" s="137"/>
      <c r="F124" s="137"/>
      <c r="G124" s="130"/>
      <c r="H124" s="13"/>
      <c r="I124" s="13"/>
      <c r="J124" s="13"/>
      <c r="K124" s="13"/>
      <c r="L124" s="131"/>
      <c r="M124" s="13"/>
      <c r="N124" s="13"/>
      <c r="O124" s="13"/>
      <c r="P124" s="13"/>
      <c r="Q124" s="13"/>
      <c r="R124" s="131"/>
      <c r="S124" s="134"/>
      <c r="T124" s="135"/>
      <c r="U124" s="136"/>
      <c r="V124" s="135"/>
      <c r="W124" s="13"/>
      <c r="X124" s="13"/>
      <c r="Y124" s="13"/>
    </row>
    <row r="125" spans="1:25">
      <c r="A125" s="13"/>
      <c r="B125" s="13"/>
      <c r="C125" s="13"/>
      <c r="D125" s="13"/>
      <c r="E125" s="137"/>
      <c r="F125" s="137"/>
      <c r="G125" s="130"/>
      <c r="H125" s="13"/>
      <c r="I125" s="13"/>
      <c r="J125" s="13"/>
      <c r="K125" s="13"/>
      <c r="L125" s="131"/>
      <c r="M125" s="13"/>
      <c r="N125" s="13"/>
      <c r="O125" s="13"/>
      <c r="P125" s="13"/>
      <c r="Q125" s="13"/>
      <c r="R125" s="131"/>
      <c r="S125" s="134"/>
      <c r="T125" s="135"/>
      <c r="U125" s="136"/>
      <c r="V125" s="135"/>
      <c r="W125" s="13"/>
      <c r="X125" s="13"/>
      <c r="Y125" s="13"/>
    </row>
    <row r="126" spans="1:25">
      <c r="A126" s="13"/>
      <c r="B126" s="13"/>
      <c r="C126" s="13"/>
      <c r="D126" s="13"/>
      <c r="E126" s="137"/>
      <c r="F126" s="137"/>
      <c r="G126" s="130"/>
      <c r="H126" s="13"/>
      <c r="I126" s="13"/>
      <c r="J126" s="13"/>
      <c r="K126" s="13"/>
      <c r="L126" s="131"/>
      <c r="M126" s="13"/>
      <c r="N126" s="13"/>
      <c r="O126" s="13"/>
      <c r="P126" s="13"/>
      <c r="Q126" s="13"/>
      <c r="R126" s="131"/>
      <c r="S126" s="134"/>
      <c r="T126" s="135"/>
      <c r="U126" s="136"/>
      <c r="V126" s="135"/>
      <c r="W126" s="13"/>
      <c r="X126" s="13"/>
      <c r="Y126" s="13"/>
    </row>
    <row r="127" spans="1:25">
      <c r="A127" s="13"/>
      <c r="B127" s="13"/>
      <c r="C127" s="13"/>
      <c r="D127" s="13"/>
      <c r="E127" s="137"/>
      <c r="F127" s="137"/>
      <c r="G127" s="130"/>
      <c r="H127" s="13"/>
      <c r="I127" s="13"/>
      <c r="J127" s="13"/>
      <c r="K127" s="13"/>
      <c r="L127" s="131"/>
      <c r="M127" s="13"/>
      <c r="N127" s="13"/>
      <c r="O127" s="13"/>
      <c r="P127" s="13"/>
      <c r="Q127" s="13"/>
      <c r="R127" s="131"/>
      <c r="S127" s="134"/>
      <c r="T127" s="135"/>
      <c r="U127" s="136"/>
      <c r="V127" s="135"/>
      <c r="W127" s="13"/>
      <c r="X127" s="13"/>
      <c r="Y127" s="13"/>
    </row>
    <row r="128" spans="1:25">
      <c r="A128" s="13"/>
      <c r="B128" s="13"/>
      <c r="C128" s="13"/>
      <c r="D128" s="13"/>
      <c r="E128" s="137"/>
      <c r="F128" s="137"/>
      <c r="G128" s="130"/>
      <c r="H128" s="13"/>
      <c r="I128" s="13"/>
      <c r="J128" s="13"/>
      <c r="K128" s="13"/>
      <c r="L128" s="131"/>
      <c r="M128" s="13"/>
      <c r="N128" s="13"/>
      <c r="O128" s="13"/>
      <c r="P128" s="13"/>
      <c r="Q128" s="13"/>
      <c r="R128" s="131"/>
      <c r="S128" s="134"/>
      <c r="T128" s="135"/>
      <c r="U128" s="136"/>
      <c r="V128" s="135"/>
      <c r="W128" s="13"/>
      <c r="X128" s="13"/>
      <c r="Y128" s="13"/>
    </row>
    <row r="129" spans="1:25">
      <c r="A129" s="13"/>
      <c r="B129" s="13"/>
      <c r="C129" s="13"/>
      <c r="D129" s="13"/>
      <c r="E129" s="137"/>
      <c r="F129" s="137"/>
      <c r="G129" s="130"/>
      <c r="H129" s="13"/>
      <c r="I129" s="13"/>
      <c r="J129" s="13"/>
      <c r="K129" s="13"/>
      <c r="L129" s="131"/>
      <c r="M129" s="13"/>
      <c r="N129" s="13"/>
      <c r="O129" s="13"/>
      <c r="P129" s="13"/>
      <c r="Q129" s="13"/>
      <c r="R129" s="131"/>
      <c r="S129" s="134"/>
      <c r="T129" s="135"/>
      <c r="U129" s="136"/>
      <c r="V129" s="135"/>
      <c r="W129" s="13"/>
      <c r="X129" s="13"/>
      <c r="Y129" s="13"/>
    </row>
    <row r="130" spans="1:25">
      <c r="A130" s="13"/>
      <c r="B130" s="13"/>
      <c r="C130" s="13"/>
      <c r="D130" s="13"/>
      <c r="E130" s="137"/>
      <c r="F130" s="137"/>
      <c r="G130" s="130"/>
      <c r="H130" s="13"/>
      <c r="I130" s="13"/>
      <c r="J130" s="13"/>
      <c r="K130" s="13"/>
      <c r="L130" s="131"/>
      <c r="M130" s="13"/>
      <c r="N130" s="13"/>
      <c r="O130" s="13"/>
      <c r="P130" s="13"/>
      <c r="Q130" s="13"/>
      <c r="R130" s="131"/>
      <c r="S130" s="134"/>
      <c r="T130" s="135"/>
      <c r="U130" s="136"/>
      <c r="V130" s="135"/>
      <c r="W130" s="13"/>
      <c r="X130" s="13"/>
      <c r="Y130" s="13"/>
    </row>
    <row r="131" spans="1:25">
      <c r="A131" s="13"/>
      <c r="B131" s="13"/>
      <c r="C131" s="13"/>
      <c r="D131" s="13"/>
      <c r="E131" s="137"/>
      <c r="F131" s="137"/>
      <c r="G131" s="130"/>
      <c r="H131" s="13"/>
      <c r="I131" s="13"/>
      <c r="J131" s="13"/>
      <c r="K131" s="13"/>
      <c r="L131" s="131"/>
      <c r="M131" s="13"/>
      <c r="N131" s="13"/>
      <c r="O131" s="13"/>
      <c r="P131" s="13"/>
      <c r="Q131" s="13"/>
      <c r="R131" s="131"/>
      <c r="S131" s="134"/>
      <c r="T131" s="135"/>
      <c r="U131" s="136"/>
      <c r="V131" s="135"/>
      <c r="W131" s="13"/>
      <c r="X131" s="13"/>
      <c r="Y131" s="13"/>
    </row>
    <row r="132" spans="1:25">
      <c r="A132" s="13"/>
      <c r="B132" s="13"/>
      <c r="C132" s="13"/>
      <c r="D132" s="13"/>
      <c r="E132" s="13"/>
      <c r="F132" s="137"/>
      <c r="G132" s="130"/>
      <c r="H132" s="13"/>
      <c r="I132" s="13"/>
      <c r="J132" s="13"/>
      <c r="K132" s="13"/>
      <c r="L132" s="131"/>
      <c r="M132" s="13"/>
      <c r="N132" s="13"/>
      <c r="O132" s="13"/>
      <c r="P132" s="13"/>
      <c r="Q132" s="13"/>
      <c r="R132" s="131"/>
      <c r="S132" s="134"/>
      <c r="T132" s="135"/>
      <c r="U132" s="136"/>
      <c r="V132" s="135"/>
      <c r="W132" s="13"/>
      <c r="X132" s="13"/>
      <c r="Y132" s="13"/>
    </row>
    <row r="133" spans="1:25">
      <c r="A133" s="13"/>
      <c r="B133" s="13"/>
      <c r="C133" s="13"/>
      <c r="D133" s="13"/>
      <c r="E133" s="137"/>
      <c r="F133" s="137"/>
      <c r="G133" s="130"/>
      <c r="H133" s="13"/>
      <c r="I133" s="13"/>
      <c r="J133" s="13"/>
      <c r="K133" s="13"/>
      <c r="L133" s="131"/>
      <c r="M133" s="13"/>
      <c r="N133" s="13"/>
      <c r="O133" s="13"/>
      <c r="P133" s="13"/>
      <c r="Q133" s="13"/>
      <c r="R133" s="131"/>
      <c r="S133" s="134"/>
      <c r="T133" s="135"/>
      <c r="U133" s="136"/>
      <c r="V133" s="135"/>
      <c r="W133" s="13"/>
      <c r="X133" s="13"/>
      <c r="Y133" s="13"/>
    </row>
    <row r="134" spans="1:25">
      <c r="A134" s="13"/>
      <c r="B134" s="13"/>
      <c r="C134" s="13"/>
      <c r="D134" s="13"/>
      <c r="E134" s="137"/>
      <c r="F134" s="137"/>
      <c r="G134" s="130"/>
      <c r="H134" s="13"/>
      <c r="I134" s="13"/>
      <c r="J134" s="13"/>
      <c r="K134" s="13"/>
      <c r="L134" s="131"/>
      <c r="M134" s="13"/>
      <c r="N134" s="13"/>
      <c r="O134" s="13"/>
      <c r="P134" s="13"/>
      <c r="Q134" s="13"/>
      <c r="R134" s="131"/>
      <c r="S134" s="134"/>
      <c r="T134" s="135"/>
      <c r="U134" s="136"/>
      <c r="V134" s="135"/>
      <c r="W134" s="13"/>
      <c r="X134" s="13"/>
      <c r="Y134" s="13"/>
    </row>
    <row r="135" spans="1:25">
      <c r="A135" s="13"/>
      <c r="B135" s="13"/>
      <c r="C135" s="13"/>
      <c r="D135" s="13"/>
      <c r="E135" s="13"/>
      <c r="F135" s="137"/>
      <c r="G135" s="130"/>
      <c r="H135" s="13"/>
      <c r="I135" s="13"/>
      <c r="J135" s="13"/>
      <c r="K135" s="13"/>
      <c r="L135" s="131"/>
      <c r="M135" s="13"/>
      <c r="N135" s="13"/>
      <c r="O135" s="13"/>
      <c r="P135" s="13"/>
      <c r="Q135" s="13"/>
      <c r="R135" s="131"/>
      <c r="S135" s="134"/>
      <c r="T135" s="135"/>
      <c r="U135" s="136"/>
      <c r="V135" s="135"/>
      <c r="W135" s="13"/>
      <c r="X135" s="13"/>
      <c r="Y135" s="13"/>
    </row>
    <row r="136" spans="1:25">
      <c r="A136" s="13"/>
      <c r="B136" s="13"/>
      <c r="C136" s="13"/>
      <c r="D136" s="13"/>
      <c r="E136" s="13"/>
      <c r="F136" s="137"/>
      <c r="G136" s="130"/>
      <c r="H136" s="13"/>
      <c r="I136" s="13"/>
      <c r="J136" s="13"/>
      <c r="K136" s="13"/>
      <c r="L136" s="131"/>
      <c r="M136" s="13"/>
      <c r="N136" s="13"/>
      <c r="O136" s="13"/>
      <c r="P136" s="13"/>
      <c r="Q136" s="13"/>
      <c r="R136" s="131"/>
      <c r="S136" s="134"/>
      <c r="T136" s="135"/>
      <c r="U136" s="136"/>
      <c r="V136" s="135"/>
      <c r="W136" s="13"/>
      <c r="X136" s="13"/>
      <c r="Y136" s="13"/>
    </row>
    <row r="137" spans="1:25">
      <c r="A137" s="13"/>
      <c r="B137" s="13"/>
      <c r="C137" s="13"/>
      <c r="D137" s="13"/>
      <c r="E137" s="137"/>
      <c r="F137" s="137"/>
      <c r="G137" s="130"/>
      <c r="H137" s="13"/>
      <c r="I137" s="13"/>
      <c r="J137" s="13"/>
      <c r="K137" s="13"/>
      <c r="L137" s="131"/>
      <c r="M137" s="13"/>
      <c r="N137" s="13"/>
      <c r="O137" s="13"/>
      <c r="P137" s="13"/>
      <c r="Q137" s="13"/>
      <c r="R137" s="131"/>
      <c r="S137" s="134"/>
      <c r="T137" s="135"/>
      <c r="U137" s="136"/>
      <c r="V137" s="135"/>
      <c r="W137" s="13"/>
      <c r="X137" s="13"/>
      <c r="Y137" s="13"/>
    </row>
    <row r="138" spans="1:25">
      <c r="A138" s="13"/>
      <c r="B138" s="13"/>
      <c r="C138" s="13"/>
      <c r="D138" s="13"/>
      <c r="E138" s="137"/>
      <c r="F138" s="137"/>
      <c r="G138" s="130"/>
      <c r="H138" s="13"/>
      <c r="I138" s="13"/>
      <c r="J138" s="13"/>
      <c r="K138" s="13"/>
      <c r="L138" s="131"/>
      <c r="M138" s="13"/>
      <c r="N138" s="13"/>
      <c r="O138" s="13"/>
      <c r="P138" s="13"/>
      <c r="Q138" s="13"/>
      <c r="R138" s="131"/>
      <c r="S138" s="134"/>
      <c r="T138" s="135"/>
      <c r="U138" s="136"/>
      <c r="V138" s="135"/>
      <c r="W138" s="13"/>
      <c r="X138" s="13"/>
      <c r="Y138" s="13"/>
    </row>
    <row r="139" spans="1:25">
      <c r="A139" s="13"/>
      <c r="B139" s="13"/>
      <c r="C139" s="13"/>
      <c r="D139" s="13"/>
      <c r="E139" s="137"/>
      <c r="F139" s="137"/>
      <c r="G139" s="130"/>
      <c r="H139" s="13"/>
      <c r="I139" s="13"/>
      <c r="J139" s="13"/>
      <c r="K139" s="13"/>
      <c r="L139" s="131"/>
      <c r="M139" s="13"/>
      <c r="N139" s="13"/>
      <c r="O139" s="13"/>
      <c r="P139" s="13"/>
      <c r="Q139" s="13"/>
      <c r="R139" s="131"/>
      <c r="S139" s="134"/>
      <c r="T139" s="135"/>
      <c r="U139" s="136"/>
      <c r="V139" s="135"/>
      <c r="W139" s="13"/>
      <c r="X139" s="13"/>
      <c r="Y139" s="13"/>
    </row>
    <row r="140" spans="1:25">
      <c r="A140" s="13"/>
      <c r="B140" s="13"/>
      <c r="C140" s="13"/>
      <c r="D140" s="13"/>
      <c r="E140" s="137"/>
      <c r="F140" s="137"/>
      <c r="G140" s="130"/>
      <c r="H140" s="13"/>
      <c r="I140" s="13"/>
      <c r="J140" s="13"/>
      <c r="K140" s="13"/>
      <c r="L140" s="131"/>
      <c r="M140" s="13"/>
      <c r="N140" s="13"/>
      <c r="O140" s="13"/>
      <c r="P140" s="13"/>
      <c r="Q140" s="13"/>
      <c r="R140" s="131"/>
      <c r="S140" s="134"/>
      <c r="T140" s="135"/>
      <c r="U140" s="136"/>
      <c r="V140" s="135"/>
      <c r="W140" s="13"/>
      <c r="X140" s="13"/>
      <c r="Y140" s="13"/>
    </row>
    <row r="141" spans="1:25">
      <c r="A141" s="13"/>
      <c r="B141" s="13"/>
      <c r="C141" s="13"/>
      <c r="D141" s="13"/>
      <c r="E141" s="137"/>
      <c r="F141" s="137"/>
      <c r="G141" s="130"/>
      <c r="H141" s="13"/>
      <c r="I141" s="13"/>
      <c r="J141" s="13"/>
      <c r="K141" s="13"/>
      <c r="L141" s="131"/>
      <c r="M141" s="13"/>
      <c r="N141" s="13"/>
      <c r="O141" s="13"/>
      <c r="P141" s="13"/>
      <c r="Q141" s="13"/>
      <c r="R141" s="131"/>
      <c r="S141" s="134"/>
      <c r="T141" s="135"/>
      <c r="U141" s="136"/>
      <c r="V141" s="135"/>
      <c r="W141" s="13"/>
      <c r="X141" s="13"/>
      <c r="Y141" s="13"/>
    </row>
    <row r="142" spans="1:25">
      <c r="A142" s="13"/>
      <c r="B142" s="13"/>
      <c r="C142" s="13"/>
      <c r="D142" s="13"/>
      <c r="E142" s="137"/>
      <c r="F142" s="137"/>
      <c r="G142" s="130"/>
      <c r="H142" s="13"/>
      <c r="I142" s="13"/>
      <c r="J142" s="13"/>
      <c r="K142" s="13"/>
      <c r="L142" s="131"/>
      <c r="M142" s="13"/>
      <c r="N142" s="13"/>
      <c r="O142" s="13"/>
      <c r="P142" s="13"/>
      <c r="Q142" s="13"/>
      <c r="R142" s="131"/>
      <c r="S142" s="134"/>
      <c r="T142" s="135"/>
      <c r="U142" s="136"/>
      <c r="V142" s="135"/>
      <c r="W142" s="13"/>
      <c r="X142" s="13"/>
      <c r="Y142" s="13"/>
    </row>
    <row r="143" spans="1:25">
      <c r="A143" s="13"/>
      <c r="B143" s="13"/>
      <c r="C143" s="13"/>
      <c r="D143" s="13"/>
      <c r="E143" s="137"/>
      <c r="F143" s="137"/>
      <c r="G143" s="130"/>
      <c r="H143" s="13"/>
      <c r="I143" s="13"/>
      <c r="J143" s="13"/>
      <c r="K143" s="13"/>
      <c r="L143" s="131"/>
      <c r="M143" s="13"/>
      <c r="N143" s="13"/>
      <c r="O143" s="13"/>
      <c r="P143" s="13"/>
      <c r="Q143" s="13"/>
      <c r="R143" s="131"/>
      <c r="S143" s="134"/>
      <c r="T143" s="135"/>
      <c r="U143" s="136"/>
      <c r="V143" s="135"/>
      <c r="W143" s="13"/>
      <c r="X143" s="13"/>
      <c r="Y143" s="13"/>
    </row>
    <row r="144" spans="1:25">
      <c r="A144" s="13"/>
      <c r="B144" s="13"/>
      <c r="C144" s="13"/>
      <c r="D144" s="13"/>
      <c r="E144" s="137"/>
      <c r="F144" s="137"/>
      <c r="G144" s="130"/>
      <c r="H144" s="13"/>
      <c r="I144" s="13"/>
      <c r="J144" s="13"/>
      <c r="K144" s="13"/>
      <c r="L144" s="131"/>
      <c r="M144" s="13"/>
      <c r="N144" s="13"/>
      <c r="O144" s="13"/>
      <c r="P144" s="13"/>
      <c r="Q144" s="13"/>
      <c r="R144" s="131"/>
      <c r="S144" s="134"/>
      <c r="T144" s="135"/>
      <c r="U144" s="136"/>
      <c r="V144" s="135"/>
      <c r="W144" s="13"/>
      <c r="X144" s="13"/>
      <c r="Y144" s="13"/>
    </row>
    <row r="145" spans="1:25">
      <c r="A145" s="13"/>
      <c r="B145" s="13"/>
      <c r="C145" s="13"/>
      <c r="D145" s="13"/>
      <c r="E145" s="137"/>
      <c r="F145" s="137"/>
      <c r="G145" s="130"/>
      <c r="H145" s="13"/>
      <c r="I145" s="13"/>
      <c r="J145" s="13"/>
      <c r="K145" s="13"/>
      <c r="L145" s="131"/>
      <c r="M145" s="13"/>
      <c r="N145" s="13"/>
      <c r="O145" s="13"/>
      <c r="P145" s="13"/>
      <c r="Q145" s="13"/>
      <c r="R145" s="131"/>
      <c r="S145" s="134"/>
      <c r="T145" s="135"/>
      <c r="U145" s="136"/>
      <c r="V145" s="135"/>
      <c r="W145" s="13"/>
      <c r="X145" s="13"/>
      <c r="Y145" s="13"/>
    </row>
    <row r="146" spans="1:25">
      <c r="A146" s="13"/>
      <c r="B146" s="13"/>
      <c r="C146" s="13"/>
      <c r="D146" s="13"/>
      <c r="E146" s="137"/>
      <c r="F146" s="137"/>
      <c r="G146" s="130"/>
      <c r="H146" s="13"/>
      <c r="I146" s="13"/>
      <c r="J146" s="13"/>
      <c r="K146" s="13"/>
      <c r="L146" s="131"/>
      <c r="M146" s="13"/>
      <c r="N146" s="13"/>
      <c r="O146" s="13"/>
      <c r="P146" s="13"/>
      <c r="Q146" s="13"/>
      <c r="R146" s="131"/>
      <c r="S146" s="134"/>
      <c r="T146" s="135"/>
      <c r="U146" s="136"/>
      <c r="V146" s="135"/>
      <c r="W146" s="13"/>
      <c r="X146" s="13"/>
      <c r="Y146" s="13"/>
    </row>
    <row r="147" spans="1:25">
      <c r="A147" s="13"/>
      <c r="B147" s="13"/>
      <c r="C147" s="13"/>
      <c r="D147" s="13"/>
      <c r="E147" s="137"/>
      <c r="F147" s="137"/>
      <c r="G147" s="130"/>
      <c r="H147" s="13"/>
      <c r="I147" s="13"/>
      <c r="J147" s="13"/>
      <c r="K147" s="13"/>
      <c r="L147" s="131"/>
      <c r="M147" s="13"/>
      <c r="N147" s="13"/>
      <c r="O147" s="13"/>
      <c r="P147" s="13"/>
      <c r="Q147" s="13"/>
      <c r="R147" s="131"/>
      <c r="S147" s="134"/>
      <c r="T147" s="135"/>
      <c r="U147" s="136"/>
      <c r="V147" s="135"/>
      <c r="W147" s="13"/>
      <c r="X147" s="13"/>
      <c r="Y147" s="13"/>
    </row>
    <row r="148" spans="1:25">
      <c r="A148" s="13"/>
      <c r="B148" s="13"/>
      <c r="C148" s="13"/>
      <c r="D148" s="13"/>
      <c r="E148" s="137"/>
      <c r="F148" s="137"/>
      <c r="G148" s="130"/>
      <c r="H148" s="13"/>
      <c r="I148" s="13"/>
      <c r="J148" s="13"/>
      <c r="K148" s="13"/>
      <c r="L148" s="131"/>
      <c r="M148" s="13"/>
      <c r="N148" s="13"/>
      <c r="O148" s="13"/>
      <c r="P148" s="13"/>
      <c r="Q148" s="13"/>
      <c r="R148" s="131"/>
      <c r="S148" s="134"/>
      <c r="T148" s="135"/>
      <c r="U148" s="136"/>
      <c r="V148" s="135"/>
      <c r="W148" s="13"/>
      <c r="X148" s="13"/>
      <c r="Y148" s="13"/>
    </row>
    <row r="149" spans="1:25">
      <c r="A149" s="13"/>
      <c r="B149" s="13"/>
      <c r="C149" s="13"/>
      <c r="D149" s="13"/>
      <c r="E149" s="137"/>
      <c r="F149" s="137"/>
      <c r="G149" s="130"/>
      <c r="H149" s="13"/>
      <c r="I149" s="13"/>
      <c r="J149" s="13"/>
      <c r="K149" s="13"/>
      <c r="L149" s="131"/>
      <c r="M149" s="13"/>
      <c r="N149" s="13"/>
      <c r="O149" s="13"/>
      <c r="P149" s="13"/>
      <c r="Q149" s="13"/>
      <c r="R149" s="131"/>
      <c r="S149" s="134"/>
      <c r="T149" s="135"/>
      <c r="U149" s="136"/>
      <c r="V149" s="135"/>
      <c r="W149" s="13"/>
      <c r="X149" s="13"/>
      <c r="Y149" s="13"/>
    </row>
    <row r="150" spans="1:25">
      <c r="A150" s="13"/>
      <c r="B150" s="13"/>
      <c r="C150" s="13"/>
      <c r="D150" s="13"/>
      <c r="E150" s="137"/>
      <c r="F150" s="137"/>
      <c r="G150" s="130"/>
      <c r="H150" s="13"/>
      <c r="I150" s="13"/>
      <c r="J150" s="13"/>
      <c r="K150" s="13"/>
      <c r="L150" s="131"/>
      <c r="M150" s="13"/>
      <c r="N150" s="13"/>
      <c r="O150" s="13"/>
      <c r="P150" s="13"/>
      <c r="Q150" s="13"/>
      <c r="R150" s="131"/>
      <c r="S150" s="134"/>
      <c r="T150" s="135"/>
      <c r="U150" s="136"/>
      <c r="V150" s="135"/>
      <c r="W150" s="13"/>
      <c r="X150" s="13"/>
      <c r="Y150" s="13"/>
    </row>
    <row r="151" spans="1:25">
      <c r="A151" s="13"/>
      <c r="B151" s="13"/>
      <c r="C151" s="13"/>
      <c r="D151" s="13"/>
      <c r="E151" s="137"/>
      <c r="F151" s="137"/>
      <c r="G151" s="130"/>
      <c r="H151" s="13"/>
      <c r="I151" s="13"/>
      <c r="J151" s="13"/>
      <c r="K151" s="13"/>
      <c r="L151" s="131"/>
      <c r="M151" s="13"/>
      <c r="N151" s="13"/>
      <c r="O151" s="13"/>
      <c r="P151" s="13"/>
      <c r="Q151" s="13"/>
      <c r="R151" s="131"/>
      <c r="S151" s="134"/>
      <c r="T151" s="135"/>
      <c r="U151" s="136"/>
      <c r="V151" s="135"/>
      <c r="W151" s="13"/>
      <c r="X151" s="13"/>
      <c r="Y151" s="13"/>
    </row>
    <row r="152" spans="1:25">
      <c r="A152" s="13"/>
      <c r="B152" s="13"/>
      <c r="C152" s="13"/>
      <c r="D152" s="13"/>
      <c r="E152" s="13"/>
      <c r="F152" s="137"/>
      <c r="G152" s="130"/>
      <c r="H152" s="13"/>
      <c r="I152" s="13"/>
      <c r="J152" s="13"/>
      <c r="K152" s="13"/>
      <c r="L152" s="131"/>
      <c r="M152" s="13"/>
      <c r="N152" s="13"/>
      <c r="O152" s="13"/>
      <c r="P152" s="13"/>
      <c r="Q152" s="13"/>
      <c r="R152" s="131"/>
      <c r="S152" s="134"/>
      <c r="T152" s="135"/>
      <c r="U152" s="136"/>
      <c r="V152" s="135"/>
      <c r="W152" s="13"/>
      <c r="X152" s="13"/>
      <c r="Y152" s="13"/>
    </row>
    <row r="153" spans="1:25">
      <c r="A153" s="13"/>
      <c r="B153" s="13"/>
      <c r="C153" s="13"/>
      <c r="D153" s="13"/>
      <c r="E153" s="13"/>
      <c r="F153" s="137"/>
      <c r="G153" s="130"/>
      <c r="H153" s="13"/>
      <c r="I153" s="13"/>
      <c r="J153" s="13"/>
      <c r="K153" s="13"/>
      <c r="L153" s="131"/>
      <c r="M153" s="13"/>
      <c r="N153" s="13"/>
      <c r="O153" s="13"/>
      <c r="P153" s="13"/>
      <c r="Q153" s="13"/>
      <c r="R153" s="131"/>
      <c r="S153" s="134"/>
      <c r="T153" s="135"/>
      <c r="U153" s="136"/>
      <c r="V153" s="135"/>
      <c r="W153" s="13"/>
      <c r="X153" s="13"/>
      <c r="Y153" s="13"/>
    </row>
    <row r="154" spans="1:25">
      <c r="A154" s="13"/>
      <c r="B154" s="13"/>
      <c r="C154" s="13"/>
      <c r="D154" s="13"/>
      <c r="E154" s="13"/>
      <c r="F154" s="137"/>
      <c r="G154" s="130"/>
      <c r="H154" s="13"/>
      <c r="I154" s="13"/>
      <c r="J154" s="13"/>
      <c r="K154" s="13"/>
      <c r="L154" s="131"/>
      <c r="M154" s="13"/>
      <c r="N154" s="13"/>
      <c r="O154" s="13"/>
      <c r="P154" s="13"/>
      <c r="Q154" s="13"/>
      <c r="R154" s="131"/>
      <c r="S154" s="134"/>
      <c r="T154" s="135"/>
      <c r="U154" s="136"/>
      <c r="V154" s="135"/>
      <c r="W154" s="13"/>
      <c r="X154" s="13"/>
      <c r="Y154" s="13"/>
    </row>
    <row r="155" spans="1:25">
      <c r="A155" s="13"/>
      <c r="B155" s="13"/>
      <c r="C155" s="13"/>
      <c r="D155" s="13"/>
      <c r="E155" s="137"/>
      <c r="F155" s="137"/>
      <c r="G155" s="130"/>
      <c r="H155" s="13"/>
      <c r="I155" s="13"/>
      <c r="J155" s="13"/>
      <c r="K155" s="13"/>
      <c r="L155" s="131"/>
      <c r="M155" s="13"/>
      <c r="N155" s="13"/>
      <c r="O155" s="13"/>
      <c r="P155" s="13"/>
      <c r="Q155" s="13"/>
      <c r="R155" s="131"/>
      <c r="S155" s="134"/>
      <c r="T155" s="135"/>
      <c r="U155" s="136"/>
      <c r="V155" s="135"/>
      <c r="W155" s="13"/>
      <c r="X155" s="13"/>
      <c r="Y155" s="13"/>
    </row>
    <row r="156" spans="1:25">
      <c r="A156" s="13"/>
      <c r="B156" s="13"/>
      <c r="C156" s="13"/>
      <c r="D156" s="13"/>
      <c r="E156" s="13"/>
      <c r="F156" s="137"/>
      <c r="G156" s="130"/>
      <c r="H156" s="13"/>
      <c r="I156" s="13"/>
      <c r="J156" s="13"/>
      <c r="K156" s="13"/>
      <c r="L156" s="131"/>
      <c r="M156" s="13"/>
      <c r="N156" s="13"/>
      <c r="O156" s="13"/>
      <c r="P156" s="13"/>
      <c r="Q156" s="13"/>
      <c r="R156" s="131"/>
      <c r="S156" s="134"/>
      <c r="T156" s="135"/>
      <c r="U156" s="136"/>
      <c r="V156" s="135"/>
      <c r="W156" s="13"/>
      <c r="X156" s="13"/>
      <c r="Y156" s="13"/>
    </row>
    <row r="157" spans="1:25">
      <c r="A157" s="13"/>
      <c r="B157" s="13"/>
      <c r="C157" s="13"/>
      <c r="D157" s="13"/>
      <c r="E157" s="13"/>
      <c r="F157" s="137"/>
      <c r="G157" s="130"/>
      <c r="H157" s="13"/>
      <c r="I157" s="13"/>
      <c r="J157" s="13"/>
      <c r="K157" s="13"/>
      <c r="L157" s="131"/>
      <c r="M157" s="13"/>
      <c r="N157" s="13"/>
      <c r="O157" s="13"/>
      <c r="P157" s="13"/>
      <c r="Q157" s="13"/>
      <c r="R157" s="131"/>
      <c r="S157" s="134"/>
      <c r="T157" s="135"/>
      <c r="U157" s="136"/>
      <c r="V157" s="135"/>
      <c r="W157" s="13"/>
      <c r="X157" s="13"/>
      <c r="Y157" s="13"/>
    </row>
    <row r="158" spans="1:25">
      <c r="A158" s="13"/>
      <c r="B158" s="13"/>
      <c r="C158" s="13"/>
      <c r="D158" s="13"/>
      <c r="E158" s="13"/>
      <c r="F158" s="137"/>
      <c r="G158" s="130"/>
      <c r="H158" s="13"/>
      <c r="I158" s="13"/>
      <c r="J158" s="13"/>
      <c r="K158" s="13"/>
      <c r="L158" s="131"/>
      <c r="M158" s="13"/>
      <c r="N158" s="13"/>
      <c r="O158" s="13"/>
      <c r="P158" s="13"/>
      <c r="Q158" s="13"/>
      <c r="R158" s="131"/>
      <c r="S158" s="134"/>
      <c r="T158" s="135"/>
      <c r="U158" s="136"/>
      <c r="V158" s="135"/>
      <c r="W158" s="13"/>
      <c r="X158" s="13"/>
      <c r="Y158" s="13"/>
    </row>
    <row r="159" spans="1:25">
      <c r="A159" s="13"/>
      <c r="B159" s="13"/>
      <c r="C159" s="13"/>
      <c r="D159" s="13"/>
      <c r="E159" s="13"/>
      <c r="F159" s="137"/>
      <c r="G159" s="130"/>
      <c r="H159" s="13"/>
      <c r="I159" s="13"/>
      <c r="J159" s="13"/>
      <c r="K159" s="13"/>
      <c r="L159" s="131"/>
      <c r="M159" s="13"/>
      <c r="N159" s="13"/>
      <c r="O159" s="13"/>
      <c r="P159" s="13"/>
      <c r="Q159" s="13"/>
      <c r="R159" s="131"/>
      <c r="S159" s="134"/>
      <c r="T159" s="135"/>
      <c r="U159" s="136"/>
      <c r="V159" s="135"/>
      <c r="W159" s="13"/>
      <c r="X159" s="13"/>
      <c r="Y159" s="13"/>
    </row>
    <row r="160" spans="1:25">
      <c r="A160" s="13"/>
      <c r="B160" s="13"/>
      <c r="C160" s="13"/>
      <c r="D160" s="13"/>
      <c r="E160" s="13"/>
      <c r="F160" s="137"/>
      <c r="G160" s="130"/>
      <c r="H160" s="13"/>
      <c r="I160" s="13"/>
      <c r="J160" s="13"/>
      <c r="K160" s="13"/>
      <c r="L160" s="131"/>
      <c r="M160" s="13"/>
      <c r="N160" s="13"/>
      <c r="O160" s="13"/>
      <c r="P160" s="13"/>
      <c r="Q160" s="13"/>
      <c r="R160" s="131"/>
      <c r="S160" s="134"/>
      <c r="T160" s="135"/>
      <c r="U160" s="136"/>
      <c r="V160" s="135"/>
      <c r="W160" s="13"/>
      <c r="X160" s="13"/>
      <c r="Y160" s="13"/>
    </row>
    <row r="161" spans="1:25">
      <c r="A161" s="13"/>
      <c r="B161" s="13"/>
      <c r="C161" s="13"/>
      <c r="D161" s="13"/>
      <c r="E161" s="13"/>
      <c r="F161" s="137"/>
      <c r="G161" s="130"/>
      <c r="H161" s="13"/>
      <c r="I161" s="13"/>
      <c r="J161" s="13"/>
      <c r="K161" s="13"/>
      <c r="L161" s="131"/>
      <c r="M161" s="13"/>
      <c r="N161" s="13"/>
      <c r="O161" s="13"/>
      <c r="P161" s="13"/>
      <c r="Q161" s="13"/>
      <c r="R161" s="131"/>
      <c r="S161" s="134"/>
      <c r="T161" s="135"/>
      <c r="U161" s="136"/>
      <c r="V161" s="135"/>
      <c r="W161" s="13"/>
      <c r="X161" s="13"/>
      <c r="Y161" s="13"/>
    </row>
    <row r="162" spans="1:25">
      <c r="A162" s="13"/>
      <c r="B162" s="13"/>
      <c r="C162" s="13"/>
      <c r="D162" s="13"/>
      <c r="E162" s="13"/>
      <c r="F162" s="137"/>
      <c r="G162" s="130"/>
      <c r="H162" s="13"/>
      <c r="I162" s="13"/>
      <c r="J162" s="13"/>
      <c r="K162" s="13"/>
      <c r="L162" s="131"/>
      <c r="M162" s="13"/>
      <c r="N162" s="13"/>
      <c r="O162" s="13"/>
      <c r="P162" s="13"/>
      <c r="Q162" s="13"/>
      <c r="R162" s="131"/>
      <c r="S162" s="134"/>
      <c r="T162" s="135"/>
      <c r="U162" s="136"/>
      <c r="V162" s="135"/>
      <c r="W162" s="13"/>
      <c r="X162" s="13"/>
      <c r="Y162" s="13"/>
    </row>
    <row r="163" spans="1:25">
      <c r="A163" s="13"/>
      <c r="B163" s="13"/>
      <c r="C163" s="13"/>
      <c r="D163" s="13"/>
      <c r="E163" s="13"/>
      <c r="F163" s="137"/>
      <c r="G163" s="130"/>
      <c r="H163" s="13"/>
      <c r="I163" s="13"/>
      <c r="J163" s="13"/>
      <c r="K163" s="13"/>
      <c r="L163" s="131"/>
      <c r="M163" s="13"/>
      <c r="N163" s="13"/>
      <c r="O163" s="13"/>
      <c r="P163" s="13"/>
      <c r="Q163" s="13"/>
      <c r="R163" s="131"/>
      <c r="S163" s="134"/>
      <c r="T163" s="135"/>
      <c r="U163" s="136"/>
      <c r="V163" s="135"/>
      <c r="W163" s="13"/>
      <c r="X163" s="13"/>
      <c r="Y163" s="13"/>
    </row>
    <row r="164" spans="1:25">
      <c r="A164" s="13"/>
      <c r="B164" s="13"/>
      <c r="C164" s="13"/>
      <c r="D164" s="13"/>
      <c r="E164" s="13"/>
      <c r="F164" s="137"/>
      <c r="G164" s="130"/>
      <c r="H164" s="13"/>
      <c r="I164" s="13"/>
      <c r="J164" s="13"/>
      <c r="K164" s="13"/>
      <c r="L164" s="131"/>
      <c r="M164" s="13"/>
      <c r="N164" s="13"/>
      <c r="O164" s="13"/>
      <c r="P164" s="13"/>
      <c r="Q164" s="13"/>
      <c r="R164" s="131"/>
      <c r="S164" s="134"/>
      <c r="T164" s="135"/>
      <c r="U164" s="136"/>
      <c r="V164" s="135"/>
      <c r="W164" s="13"/>
      <c r="X164" s="13"/>
      <c r="Y164" s="13"/>
    </row>
    <row r="165" spans="1:25">
      <c r="A165" s="13"/>
      <c r="B165" s="13"/>
      <c r="C165" s="13"/>
      <c r="D165" s="13"/>
      <c r="E165" s="13"/>
      <c r="F165" s="137"/>
      <c r="G165" s="130"/>
      <c r="H165" s="13"/>
      <c r="I165" s="13"/>
      <c r="J165" s="13"/>
      <c r="K165" s="13"/>
      <c r="L165" s="131"/>
      <c r="M165" s="13"/>
      <c r="N165" s="13"/>
      <c r="O165" s="13"/>
      <c r="P165" s="13"/>
      <c r="Q165" s="13"/>
      <c r="R165" s="131"/>
      <c r="S165" s="134"/>
      <c r="T165" s="135"/>
      <c r="U165" s="136"/>
      <c r="V165" s="135"/>
      <c r="W165" s="13"/>
      <c r="X165" s="13"/>
      <c r="Y165" s="13"/>
    </row>
    <row r="166" spans="1:25">
      <c r="A166" s="13"/>
      <c r="B166" s="13"/>
      <c r="C166" s="13"/>
      <c r="D166" s="13"/>
      <c r="E166" s="13"/>
      <c r="F166" s="137"/>
      <c r="G166" s="130"/>
      <c r="H166" s="13"/>
      <c r="I166" s="13"/>
      <c r="J166" s="13"/>
      <c r="K166" s="13"/>
      <c r="L166" s="131"/>
      <c r="M166" s="13"/>
      <c r="N166" s="13"/>
      <c r="O166" s="13"/>
      <c r="P166" s="13"/>
      <c r="Q166" s="13"/>
      <c r="R166" s="131"/>
      <c r="S166" s="134"/>
      <c r="T166" s="135"/>
      <c r="U166" s="136"/>
      <c r="V166" s="135"/>
      <c r="W166" s="13"/>
      <c r="X166" s="13"/>
      <c r="Y166" s="13"/>
    </row>
    <row r="167" spans="1:25">
      <c r="A167" s="13"/>
      <c r="B167" s="13"/>
      <c r="C167" s="13"/>
      <c r="D167" s="13"/>
      <c r="E167" s="13"/>
      <c r="F167" s="137"/>
      <c r="G167" s="130"/>
      <c r="H167" s="13"/>
      <c r="I167" s="13"/>
      <c r="J167" s="13"/>
      <c r="K167" s="13"/>
      <c r="L167" s="131"/>
      <c r="M167" s="13"/>
      <c r="N167" s="13"/>
      <c r="O167" s="13"/>
      <c r="P167" s="13"/>
      <c r="Q167" s="13"/>
      <c r="R167" s="131"/>
      <c r="S167" s="134"/>
      <c r="T167" s="135"/>
      <c r="U167" s="136"/>
      <c r="V167" s="135"/>
      <c r="W167" s="13"/>
      <c r="X167" s="13"/>
      <c r="Y167" s="13"/>
    </row>
    <row r="168" spans="1:25">
      <c r="A168" s="13"/>
      <c r="B168" s="13"/>
      <c r="C168" s="13"/>
      <c r="D168" s="13"/>
      <c r="E168" s="13"/>
      <c r="F168" s="137"/>
      <c r="G168" s="130"/>
      <c r="H168" s="13"/>
      <c r="I168" s="13"/>
      <c r="J168" s="13"/>
      <c r="K168" s="13"/>
      <c r="L168" s="131"/>
      <c r="M168" s="13"/>
      <c r="N168" s="13"/>
      <c r="O168" s="13"/>
      <c r="P168" s="13"/>
      <c r="Q168" s="13"/>
      <c r="R168" s="131"/>
      <c r="S168" s="134"/>
      <c r="T168" s="135"/>
      <c r="U168" s="136"/>
      <c r="V168" s="135"/>
      <c r="W168" s="13"/>
      <c r="X168" s="13"/>
      <c r="Y168" s="13"/>
    </row>
    <row r="169" spans="1:25">
      <c r="A169" s="13"/>
      <c r="B169" s="13"/>
      <c r="C169" s="13"/>
      <c r="D169" s="13"/>
      <c r="E169" s="137"/>
      <c r="F169" s="137"/>
      <c r="G169" s="130"/>
      <c r="H169" s="13"/>
      <c r="I169" s="13"/>
      <c r="J169" s="13"/>
      <c r="K169" s="13"/>
      <c r="L169" s="131"/>
      <c r="M169" s="13"/>
      <c r="N169" s="13"/>
      <c r="O169" s="13"/>
      <c r="P169" s="13"/>
      <c r="Q169" s="13"/>
      <c r="R169" s="131"/>
      <c r="S169" s="134"/>
      <c r="T169" s="135"/>
      <c r="U169" s="136"/>
      <c r="V169" s="135"/>
      <c r="W169" s="13"/>
      <c r="X169" s="13"/>
      <c r="Y169" s="13"/>
    </row>
    <row r="170" spans="1:25">
      <c r="A170" s="13"/>
      <c r="B170" s="13"/>
      <c r="C170" s="13"/>
      <c r="D170" s="13"/>
      <c r="E170" s="13"/>
      <c r="F170" s="137"/>
      <c r="G170" s="130"/>
      <c r="H170" s="13"/>
      <c r="I170" s="13"/>
      <c r="J170" s="13"/>
      <c r="K170" s="13"/>
      <c r="L170" s="131"/>
      <c r="M170" s="13"/>
      <c r="N170" s="13"/>
      <c r="O170" s="13"/>
      <c r="P170" s="13"/>
      <c r="Q170" s="13"/>
      <c r="R170" s="131"/>
      <c r="S170" s="134"/>
      <c r="T170" s="135"/>
      <c r="U170" s="136"/>
      <c r="V170" s="135"/>
      <c r="W170" s="13"/>
      <c r="X170" s="13"/>
      <c r="Y170" s="13"/>
    </row>
    <row r="171" spans="1:25">
      <c r="A171" s="13"/>
      <c r="B171" s="13"/>
      <c r="C171" s="13"/>
      <c r="D171" s="13"/>
      <c r="E171" s="13"/>
      <c r="F171" s="137"/>
      <c r="G171" s="130"/>
      <c r="H171" s="13"/>
      <c r="I171" s="13"/>
      <c r="J171" s="13"/>
      <c r="K171" s="13"/>
      <c r="L171" s="131"/>
      <c r="M171" s="13"/>
      <c r="N171" s="13"/>
      <c r="O171" s="13"/>
      <c r="P171" s="13"/>
      <c r="Q171" s="13"/>
      <c r="R171" s="131"/>
      <c r="S171" s="134"/>
      <c r="T171" s="135"/>
      <c r="U171" s="136"/>
      <c r="V171" s="135"/>
      <c r="W171" s="13"/>
      <c r="X171" s="13"/>
      <c r="Y171" s="13"/>
    </row>
    <row r="172" spans="1:25">
      <c r="A172" s="13"/>
      <c r="B172" s="13"/>
      <c r="C172" s="13"/>
      <c r="D172" s="13"/>
      <c r="E172" s="13"/>
      <c r="F172" s="137"/>
      <c r="G172" s="130"/>
      <c r="H172" s="13"/>
      <c r="I172" s="13"/>
      <c r="J172" s="13"/>
      <c r="K172" s="13"/>
      <c r="L172" s="131"/>
      <c r="M172" s="13"/>
      <c r="N172" s="13"/>
      <c r="O172" s="13"/>
      <c r="P172" s="13"/>
      <c r="Q172" s="13"/>
      <c r="R172" s="131"/>
      <c r="S172" s="134"/>
      <c r="T172" s="135"/>
      <c r="U172" s="136"/>
      <c r="V172" s="135"/>
      <c r="W172" s="13"/>
      <c r="X172" s="13"/>
      <c r="Y172" s="13"/>
    </row>
    <row r="173" spans="1:25">
      <c r="A173" s="13"/>
      <c r="B173" s="13"/>
      <c r="C173" s="13"/>
      <c r="D173" s="13"/>
      <c r="E173" s="13"/>
      <c r="F173" s="137"/>
      <c r="G173" s="130"/>
      <c r="H173" s="13"/>
      <c r="I173" s="13"/>
      <c r="J173" s="13"/>
      <c r="K173" s="13"/>
      <c r="L173" s="131"/>
      <c r="M173" s="13"/>
      <c r="N173" s="13"/>
      <c r="O173" s="13"/>
      <c r="P173" s="13"/>
      <c r="Q173" s="13"/>
      <c r="R173" s="131"/>
      <c r="S173" s="134"/>
      <c r="T173" s="135"/>
      <c r="U173" s="136"/>
      <c r="V173" s="135"/>
      <c r="W173" s="13"/>
      <c r="X173" s="13"/>
      <c r="Y173" s="13"/>
    </row>
    <row r="174" spans="1:25">
      <c r="A174" s="13"/>
      <c r="B174" s="13"/>
      <c r="C174" s="13"/>
      <c r="D174" s="13"/>
      <c r="E174" s="137"/>
      <c r="F174" s="137"/>
      <c r="G174" s="130"/>
      <c r="H174" s="13"/>
      <c r="I174" s="13"/>
      <c r="J174" s="13"/>
      <c r="K174" s="13"/>
      <c r="L174" s="131"/>
      <c r="M174" s="13"/>
      <c r="N174" s="13"/>
      <c r="O174" s="13"/>
      <c r="P174" s="13"/>
      <c r="Q174" s="13"/>
      <c r="R174" s="131"/>
      <c r="S174" s="134"/>
      <c r="T174" s="135"/>
      <c r="U174" s="136"/>
      <c r="V174" s="135"/>
      <c r="W174" s="13"/>
      <c r="X174" s="13"/>
      <c r="Y174" s="13"/>
    </row>
    <row r="175" spans="1:25">
      <c r="A175" s="13"/>
      <c r="B175" s="13"/>
      <c r="C175" s="13"/>
      <c r="D175" s="13"/>
      <c r="E175" s="137"/>
      <c r="F175" s="137"/>
      <c r="G175" s="130"/>
      <c r="H175" s="13"/>
      <c r="I175" s="13"/>
      <c r="J175" s="13"/>
      <c r="K175" s="13"/>
      <c r="L175" s="131"/>
      <c r="M175" s="13"/>
      <c r="N175" s="13"/>
      <c r="O175" s="13"/>
      <c r="P175" s="13"/>
      <c r="Q175" s="13"/>
      <c r="R175" s="131"/>
      <c r="S175" s="134"/>
      <c r="T175" s="135"/>
      <c r="U175" s="136"/>
      <c r="V175" s="135"/>
      <c r="W175" s="13"/>
      <c r="X175" s="13"/>
      <c r="Y175" s="13"/>
    </row>
    <row r="176" spans="1:25">
      <c r="A176" s="13"/>
      <c r="B176" s="13"/>
      <c r="C176" s="13"/>
      <c r="D176" s="13"/>
      <c r="E176" s="13"/>
      <c r="F176" s="137"/>
      <c r="G176" s="130"/>
      <c r="H176" s="13"/>
      <c r="I176" s="13"/>
      <c r="J176" s="13"/>
      <c r="K176" s="13"/>
      <c r="L176" s="131"/>
      <c r="M176" s="13"/>
      <c r="N176" s="13"/>
      <c r="O176" s="13"/>
      <c r="P176" s="13"/>
      <c r="Q176" s="13"/>
      <c r="R176" s="131"/>
      <c r="S176" s="134"/>
      <c r="T176" s="135"/>
      <c r="U176" s="136"/>
      <c r="V176" s="135"/>
      <c r="W176" s="13"/>
      <c r="X176" s="13"/>
      <c r="Y176" s="13"/>
    </row>
    <row r="177" spans="1:25">
      <c r="A177" s="13"/>
      <c r="B177" s="13"/>
      <c r="C177" s="13"/>
      <c r="D177" s="13"/>
      <c r="E177" s="137"/>
      <c r="F177" s="137"/>
      <c r="G177" s="130"/>
      <c r="H177" s="13"/>
      <c r="I177" s="13"/>
      <c r="J177" s="13"/>
      <c r="K177" s="13"/>
      <c r="L177" s="131"/>
      <c r="M177" s="13"/>
      <c r="N177" s="13"/>
      <c r="O177" s="13"/>
      <c r="P177" s="13"/>
      <c r="Q177" s="13"/>
      <c r="R177" s="131"/>
      <c r="S177" s="134"/>
      <c r="T177" s="135"/>
      <c r="U177" s="136"/>
      <c r="V177" s="135"/>
      <c r="W177" s="13"/>
      <c r="X177" s="13"/>
      <c r="Y177" s="13"/>
    </row>
    <row r="178" spans="1:25">
      <c r="A178" s="13"/>
      <c r="B178" s="13"/>
      <c r="C178" s="13"/>
      <c r="D178" s="13"/>
      <c r="E178" s="13"/>
      <c r="F178" s="137"/>
      <c r="G178" s="130"/>
      <c r="H178" s="13"/>
      <c r="I178" s="13"/>
      <c r="J178" s="13"/>
      <c r="K178" s="13"/>
      <c r="L178" s="131"/>
      <c r="M178" s="13"/>
      <c r="N178" s="13"/>
      <c r="O178" s="13"/>
      <c r="P178" s="13"/>
      <c r="Q178" s="13"/>
      <c r="R178" s="131"/>
      <c r="S178" s="134"/>
      <c r="T178" s="135"/>
      <c r="U178" s="136"/>
      <c r="V178" s="135"/>
      <c r="W178" s="13"/>
      <c r="X178" s="13"/>
      <c r="Y178" s="13"/>
    </row>
    <row r="179" spans="1:25">
      <c r="A179" s="13"/>
      <c r="B179" s="13"/>
      <c r="C179" s="13"/>
      <c r="D179" s="13"/>
      <c r="E179" s="13"/>
      <c r="F179" s="137"/>
      <c r="G179" s="130"/>
      <c r="H179" s="13"/>
      <c r="I179" s="13"/>
      <c r="J179" s="13"/>
      <c r="K179" s="13"/>
      <c r="L179" s="131"/>
      <c r="M179" s="13"/>
      <c r="N179" s="13"/>
      <c r="O179" s="13"/>
      <c r="P179" s="13"/>
      <c r="Q179" s="13"/>
      <c r="R179" s="131"/>
      <c r="S179" s="134"/>
      <c r="T179" s="135"/>
      <c r="U179" s="136"/>
      <c r="V179" s="135"/>
      <c r="W179" s="13"/>
      <c r="X179" s="13"/>
      <c r="Y179" s="13"/>
    </row>
    <row r="180" spans="1:25">
      <c r="A180" s="13"/>
      <c r="B180" s="13"/>
      <c r="C180" s="13"/>
      <c r="D180" s="13"/>
      <c r="E180" s="137"/>
      <c r="F180" s="137"/>
      <c r="G180" s="130"/>
      <c r="H180" s="13"/>
      <c r="I180" s="13"/>
      <c r="J180" s="13"/>
      <c r="K180" s="13"/>
      <c r="L180" s="131"/>
      <c r="M180" s="13"/>
      <c r="N180" s="13"/>
      <c r="O180" s="13"/>
      <c r="P180" s="13"/>
      <c r="Q180" s="13"/>
      <c r="R180" s="131"/>
      <c r="S180" s="134"/>
      <c r="T180" s="135"/>
      <c r="U180" s="136"/>
      <c r="V180" s="135"/>
      <c r="W180" s="13"/>
      <c r="X180" s="13"/>
      <c r="Y180" s="13"/>
    </row>
    <row r="181" spans="1:25">
      <c r="A181" s="13"/>
      <c r="B181" s="13"/>
      <c r="C181" s="13"/>
      <c r="D181" s="13"/>
      <c r="E181" s="13"/>
      <c r="F181" s="137"/>
      <c r="G181" s="130"/>
      <c r="H181" s="13"/>
      <c r="I181" s="13"/>
      <c r="J181" s="13"/>
      <c r="K181" s="13"/>
      <c r="L181" s="131"/>
      <c r="M181" s="13"/>
      <c r="N181" s="13"/>
      <c r="O181" s="13"/>
      <c r="P181" s="13"/>
      <c r="Q181" s="13"/>
      <c r="R181" s="131"/>
      <c r="S181" s="134"/>
      <c r="T181" s="135"/>
      <c r="U181" s="136"/>
      <c r="V181" s="135"/>
      <c r="W181" s="13"/>
      <c r="X181" s="13"/>
      <c r="Y181" s="13"/>
    </row>
    <row r="182" spans="1:25">
      <c r="A182" s="13"/>
      <c r="B182" s="13"/>
      <c r="C182" s="13"/>
      <c r="D182" s="13"/>
      <c r="E182" s="13"/>
      <c r="F182" s="137"/>
      <c r="G182" s="130"/>
      <c r="H182" s="13"/>
      <c r="I182" s="13"/>
      <c r="J182" s="13"/>
      <c r="K182" s="13"/>
      <c r="L182" s="131"/>
      <c r="M182" s="13"/>
      <c r="N182" s="13"/>
      <c r="O182" s="13"/>
      <c r="P182" s="13"/>
      <c r="Q182" s="13"/>
      <c r="R182" s="131"/>
      <c r="S182" s="134"/>
      <c r="T182" s="135"/>
      <c r="U182" s="136"/>
      <c r="V182" s="135"/>
      <c r="W182" s="13"/>
      <c r="X182" s="13"/>
      <c r="Y182" s="13"/>
    </row>
    <row r="183" spans="1:25">
      <c r="A183" s="13"/>
      <c r="B183" s="13"/>
      <c r="C183" s="13"/>
      <c r="D183" s="13"/>
      <c r="E183" s="13"/>
      <c r="F183" s="137"/>
      <c r="G183" s="130"/>
      <c r="H183" s="13"/>
      <c r="I183" s="13"/>
      <c r="J183" s="13"/>
      <c r="K183" s="13"/>
      <c r="L183" s="131"/>
      <c r="M183" s="13"/>
      <c r="N183" s="13"/>
      <c r="O183" s="13"/>
      <c r="P183" s="13"/>
      <c r="Q183" s="13"/>
      <c r="R183" s="131"/>
      <c r="S183" s="134"/>
      <c r="T183" s="135"/>
      <c r="U183" s="136"/>
      <c r="V183" s="135"/>
      <c r="W183" s="13"/>
      <c r="X183" s="13"/>
      <c r="Y183" s="13"/>
    </row>
    <row r="184" spans="1:25">
      <c r="A184" s="13"/>
      <c r="B184" s="13"/>
      <c r="C184" s="13"/>
      <c r="D184" s="13"/>
      <c r="E184" s="13"/>
      <c r="F184" s="137"/>
      <c r="G184" s="130"/>
      <c r="H184" s="13"/>
      <c r="I184" s="13"/>
      <c r="J184" s="13"/>
      <c r="K184" s="13"/>
      <c r="L184" s="131"/>
      <c r="M184" s="13"/>
      <c r="N184" s="13"/>
      <c r="O184" s="13"/>
      <c r="P184" s="13"/>
      <c r="Q184" s="13"/>
      <c r="R184" s="131"/>
      <c r="S184" s="134"/>
      <c r="T184" s="135"/>
      <c r="U184" s="136"/>
      <c r="V184" s="135"/>
      <c r="W184" s="13"/>
      <c r="X184" s="13"/>
      <c r="Y184" s="13"/>
    </row>
    <row r="185" spans="1:25">
      <c r="A185" s="13"/>
      <c r="B185" s="13"/>
      <c r="C185" s="13"/>
      <c r="D185" s="13"/>
      <c r="E185" s="13"/>
      <c r="F185" s="137"/>
      <c r="G185" s="130"/>
      <c r="H185" s="13"/>
      <c r="I185" s="13"/>
      <c r="J185" s="13"/>
      <c r="K185" s="13"/>
      <c r="L185" s="131"/>
      <c r="M185" s="13"/>
      <c r="N185" s="13"/>
      <c r="O185" s="13"/>
      <c r="P185" s="13"/>
      <c r="Q185" s="13"/>
      <c r="R185" s="131"/>
      <c r="S185" s="134"/>
      <c r="T185" s="135"/>
      <c r="U185" s="136"/>
      <c r="V185" s="135"/>
      <c r="W185" s="13"/>
      <c r="X185" s="13"/>
      <c r="Y185" s="13"/>
    </row>
    <row r="186" spans="1:25">
      <c r="A186" s="13"/>
      <c r="B186" s="13"/>
      <c r="C186" s="13"/>
      <c r="D186" s="13"/>
      <c r="E186" s="13"/>
      <c r="F186" s="137"/>
      <c r="G186" s="130"/>
      <c r="H186" s="13"/>
      <c r="I186" s="13"/>
      <c r="J186" s="13"/>
      <c r="K186" s="13"/>
      <c r="L186" s="131"/>
      <c r="M186" s="13"/>
      <c r="N186" s="13"/>
      <c r="O186" s="13"/>
      <c r="P186" s="13"/>
      <c r="Q186" s="13"/>
      <c r="R186" s="131"/>
      <c r="S186" s="134"/>
      <c r="T186" s="135"/>
      <c r="U186" s="136"/>
      <c r="V186" s="135"/>
      <c r="W186" s="13"/>
      <c r="X186" s="13"/>
      <c r="Y186" s="13"/>
    </row>
    <row r="187" spans="1:25">
      <c r="A187" s="13"/>
      <c r="B187" s="13"/>
      <c r="C187" s="13"/>
      <c r="D187" s="13"/>
      <c r="E187" s="137"/>
      <c r="F187" s="137"/>
      <c r="G187" s="130"/>
      <c r="H187" s="13"/>
      <c r="I187" s="13"/>
      <c r="J187" s="13"/>
      <c r="K187" s="13"/>
      <c r="L187" s="131"/>
      <c r="M187" s="13"/>
      <c r="N187" s="13"/>
      <c r="O187" s="13"/>
      <c r="P187" s="13"/>
      <c r="Q187" s="13"/>
      <c r="R187" s="131"/>
      <c r="S187" s="134"/>
      <c r="T187" s="135"/>
      <c r="U187" s="136"/>
      <c r="V187" s="135"/>
      <c r="W187" s="13"/>
      <c r="X187" s="13"/>
      <c r="Y187" s="13"/>
    </row>
    <row r="188" spans="1:25">
      <c r="A188" s="13"/>
      <c r="B188" s="13"/>
      <c r="C188" s="13"/>
      <c r="D188" s="13"/>
      <c r="E188" s="137"/>
      <c r="F188" s="137"/>
      <c r="G188" s="130"/>
      <c r="H188" s="13"/>
      <c r="I188" s="13"/>
      <c r="J188" s="13"/>
      <c r="K188" s="13"/>
      <c r="L188" s="131"/>
      <c r="M188" s="13"/>
      <c r="N188" s="13"/>
      <c r="O188" s="13"/>
      <c r="P188" s="13"/>
      <c r="Q188" s="13"/>
      <c r="R188" s="131"/>
      <c r="S188" s="134"/>
      <c r="T188" s="135"/>
      <c r="U188" s="136"/>
      <c r="V188" s="135"/>
      <c r="W188" s="13"/>
      <c r="X188" s="13"/>
      <c r="Y188" s="13"/>
    </row>
    <row r="189" spans="1:25">
      <c r="A189" s="13"/>
      <c r="B189" s="13"/>
      <c r="C189" s="13"/>
      <c r="D189" s="13"/>
      <c r="E189" s="137"/>
      <c r="F189" s="137"/>
      <c r="G189" s="130"/>
      <c r="H189" s="13"/>
      <c r="I189" s="13"/>
      <c r="J189" s="13"/>
      <c r="K189" s="13"/>
      <c r="L189" s="131"/>
      <c r="M189" s="13"/>
      <c r="N189" s="13"/>
      <c r="O189" s="13"/>
      <c r="P189" s="13"/>
      <c r="Q189" s="13"/>
      <c r="R189" s="131"/>
      <c r="S189" s="134"/>
      <c r="T189" s="135"/>
      <c r="U189" s="136"/>
      <c r="V189" s="135"/>
      <c r="W189" s="13"/>
      <c r="X189" s="13"/>
      <c r="Y189" s="13"/>
    </row>
    <row r="190" spans="1:25">
      <c r="A190" s="13"/>
      <c r="B190" s="13"/>
      <c r="C190" s="13"/>
      <c r="D190" s="13"/>
      <c r="E190" s="137"/>
      <c r="F190" s="137"/>
      <c r="G190" s="130"/>
      <c r="H190" s="13"/>
      <c r="I190" s="13"/>
      <c r="J190" s="13"/>
      <c r="K190" s="13"/>
      <c r="L190" s="131"/>
      <c r="M190" s="13"/>
      <c r="N190" s="13"/>
      <c r="O190" s="13"/>
      <c r="P190" s="13"/>
      <c r="Q190" s="13"/>
      <c r="R190" s="131"/>
      <c r="S190" s="134"/>
      <c r="T190" s="135"/>
      <c r="U190" s="136"/>
      <c r="V190" s="135"/>
      <c r="W190" s="13"/>
      <c r="X190" s="13"/>
      <c r="Y190" s="13"/>
    </row>
    <row r="191" spans="1:25">
      <c r="A191" s="13"/>
      <c r="B191" s="13"/>
      <c r="C191" s="13"/>
      <c r="D191" s="13"/>
      <c r="E191" s="137"/>
      <c r="F191" s="137"/>
      <c r="G191" s="130"/>
      <c r="H191" s="13"/>
      <c r="I191" s="13"/>
      <c r="J191" s="13"/>
      <c r="K191" s="13"/>
      <c r="L191" s="131"/>
      <c r="M191" s="13"/>
      <c r="N191" s="13"/>
      <c r="O191" s="13"/>
      <c r="P191" s="13"/>
      <c r="Q191" s="13"/>
      <c r="R191" s="131"/>
      <c r="S191" s="134"/>
      <c r="T191" s="135"/>
      <c r="U191" s="136"/>
      <c r="V191" s="135"/>
      <c r="W191" s="13"/>
      <c r="X191" s="13"/>
      <c r="Y191" s="13"/>
    </row>
    <row r="192" spans="1:25">
      <c r="A192" s="13"/>
      <c r="B192" s="13"/>
      <c r="C192" s="13"/>
      <c r="D192" s="13"/>
      <c r="E192" s="137"/>
      <c r="F192" s="137"/>
      <c r="G192" s="130"/>
      <c r="H192" s="13"/>
      <c r="I192" s="13"/>
      <c r="J192" s="13"/>
      <c r="K192" s="13"/>
      <c r="L192" s="131"/>
      <c r="M192" s="13"/>
      <c r="N192" s="13"/>
      <c r="O192" s="13"/>
      <c r="P192" s="13"/>
      <c r="Q192" s="13"/>
      <c r="R192" s="131"/>
      <c r="S192" s="134"/>
      <c r="T192" s="135"/>
      <c r="U192" s="136"/>
      <c r="V192" s="135"/>
      <c r="W192" s="13"/>
      <c r="X192" s="13"/>
      <c r="Y192" s="13"/>
    </row>
    <row r="193" spans="1:25">
      <c r="A193" s="13"/>
      <c r="B193" s="13"/>
      <c r="C193" s="13"/>
      <c r="D193" s="13"/>
      <c r="E193" s="137"/>
      <c r="F193" s="137"/>
      <c r="G193" s="130"/>
      <c r="H193" s="13"/>
      <c r="I193" s="13"/>
      <c r="J193" s="13"/>
      <c r="K193" s="13"/>
      <c r="L193" s="131"/>
      <c r="M193" s="13"/>
      <c r="N193" s="13"/>
      <c r="O193" s="13"/>
      <c r="P193" s="13"/>
      <c r="Q193" s="13"/>
      <c r="R193" s="131"/>
      <c r="S193" s="134"/>
      <c r="T193" s="135"/>
      <c r="U193" s="136"/>
      <c r="V193" s="135"/>
      <c r="W193" s="13"/>
      <c r="X193" s="13"/>
      <c r="Y193" s="13"/>
    </row>
    <row r="194" spans="1:25">
      <c r="A194" s="13"/>
      <c r="B194" s="13"/>
      <c r="C194" s="13"/>
      <c r="D194" s="13"/>
      <c r="E194" s="137"/>
      <c r="F194" s="137"/>
      <c r="G194" s="130"/>
      <c r="H194" s="13"/>
      <c r="I194" s="13"/>
      <c r="J194" s="13"/>
      <c r="K194" s="13"/>
      <c r="L194" s="131"/>
      <c r="M194" s="13"/>
      <c r="N194" s="13"/>
      <c r="O194" s="13"/>
      <c r="P194" s="13"/>
      <c r="Q194" s="13"/>
      <c r="R194" s="131"/>
      <c r="S194" s="134"/>
      <c r="T194" s="135"/>
      <c r="U194" s="136"/>
      <c r="V194" s="135"/>
      <c r="W194" s="13"/>
      <c r="X194" s="13"/>
      <c r="Y194" s="13"/>
    </row>
    <row r="195" spans="1:25">
      <c r="A195" s="13"/>
      <c r="B195" s="13"/>
      <c r="C195" s="13"/>
      <c r="D195" s="13"/>
      <c r="E195" s="13"/>
      <c r="F195" s="137"/>
      <c r="G195" s="130"/>
      <c r="H195" s="13"/>
      <c r="I195" s="13"/>
      <c r="J195" s="13"/>
      <c r="K195" s="13"/>
      <c r="L195" s="131"/>
      <c r="M195" s="13"/>
      <c r="N195" s="13"/>
      <c r="O195" s="13"/>
      <c r="P195" s="13"/>
      <c r="Q195" s="13"/>
      <c r="R195" s="131"/>
      <c r="S195" s="134"/>
      <c r="T195" s="135"/>
      <c r="U195" s="136"/>
      <c r="V195" s="135"/>
      <c r="W195" s="13"/>
      <c r="X195" s="13"/>
      <c r="Y195" s="13"/>
    </row>
    <row r="196" spans="1:25">
      <c r="A196" s="13"/>
      <c r="B196" s="13"/>
      <c r="C196" s="13"/>
      <c r="D196" s="13"/>
      <c r="E196" s="13"/>
      <c r="F196" s="13"/>
      <c r="G196" s="130"/>
      <c r="H196" s="13"/>
      <c r="I196" s="13"/>
      <c r="J196" s="13"/>
      <c r="K196" s="13"/>
      <c r="L196" s="131"/>
      <c r="M196" s="13"/>
      <c r="N196" s="13"/>
      <c r="O196" s="13"/>
      <c r="P196" s="13"/>
      <c r="Q196" s="13"/>
      <c r="R196" s="131"/>
      <c r="S196" s="134"/>
      <c r="T196" s="135"/>
      <c r="U196" s="136"/>
      <c r="V196" s="135"/>
      <c r="W196" s="13"/>
      <c r="X196" s="13"/>
      <c r="Y196" s="13"/>
    </row>
    <row r="197" spans="1:25">
      <c r="A197" s="13"/>
      <c r="B197" s="13"/>
      <c r="C197" s="13"/>
      <c r="D197" s="13"/>
      <c r="E197" s="13"/>
      <c r="F197" s="13"/>
      <c r="G197" s="130"/>
      <c r="H197" s="13"/>
      <c r="I197" s="13"/>
      <c r="J197" s="13"/>
      <c r="K197" s="13"/>
      <c r="L197" s="131"/>
      <c r="M197" s="13"/>
      <c r="N197" s="13"/>
      <c r="O197" s="13"/>
      <c r="P197" s="13"/>
      <c r="Q197" s="13"/>
      <c r="R197" s="131"/>
      <c r="S197" s="134"/>
      <c r="T197" s="135"/>
      <c r="U197" s="136"/>
      <c r="V197" s="135"/>
      <c r="W197" s="13"/>
      <c r="X197" s="13"/>
      <c r="Y197" s="13"/>
    </row>
    <row r="198" spans="1:25">
      <c r="A198" s="13"/>
      <c r="B198" s="13"/>
      <c r="C198" s="13"/>
      <c r="D198" s="13"/>
      <c r="E198" s="13"/>
      <c r="F198" s="13"/>
      <c r="G198" s="130"/>
      <c r="H198" s="13"/>
      <c r="I198" s="13"/>
      <c r="J198" s="13"/>
      <c r="K198" s="13"/>
      <c r="L198" s="131"/>
      <c r="M198" s="13"/>
      <c r="N198" s="13"/>
      <c r="O198" s="13"/>
      <c r="P198" s="13"/>
      <c r="Q198" s="13"/>
      <c r="R198" s="131"/>
      <c r="S198" s="134"/>
      <c r="T198" s="135"/>
      <c r="U198" s="136"/>
      <c r="V198" s="135"/>
      <c r="W198" s="13"/>
      <c r="X198" s="13"/>
      <c r="Y198" s="13"/>
    </row>
    <row r="199" spans="1:25">
      <c r="A199" s="13"/>
      <c r="B199" s="13"/>
      <c r="C199" s="13"/>
      <c r="D199" s="13"/>
      <c r="E199" s="139"/>
      <c r="F199" s="137"/>
      <c r="G199" s="130"/>
      <c r="H199" s="13"/>
      <c r="I199" s="13"/>
      <c r="J199" s="13"/>
      <c r="K199" s="13"/>
      <c r="L199" s="131"/>
      <c r="M199" s="13"/>
      <c r="N199" s="13"/>
      <c r="O199" s="13"/>
      <c r="P199" s="13"/>
      <c r="Q199" s="13"/>
      <c r="R199" s="131"/>
      <c r="S199" s="134"/>
      <c r="T199" s="135"/>
      <c r="U199" s="136"/>
      <c r="V199" s="135"/>
      <c r="W199" s="13"/>
      <c r="X199" s="13"/>
      <c r="Y199" s="13"/>
    </row>
    <row r="200" spans="1:25">
      <c r="A200" s="13"/>
      <c r="B200" s="13"/>
      <c r="C200" s="13"/>
      <c r="D200" s="13"/>
      <c r="E200" s="139"/>
      <c r="F200" s="137"/>
      <c r="G200" s="130"/>
      <c r="H200" s="13"/>
      <c r="I200" s="13"/>
      <c r="J200" s="13"/>
      <c r="K200" s="13"/>
      <c r="L200" s="131"/>
      <c r="M200" s="13"/>
      <c r="N200" s="13"/>
      <c r="O200" s="13"/>
      <c r="P200" s="13"/>
      <c r="Q200" s="13"/>
      <c r="R200" s="131"/>
      <c r="S200" s="134"/>
      <c r="T200" s="135"/>
      <c r="U200" s="136"/>
      <c r="V200" s="135"/>
      <c r="W200" s="13"/>
      <c r="X200" s="13"/>
      <c r="Y200" s="13"/>
    </row>
    <row r="201" spans="1:25">
      <c r="A201" s="13"/>
      <c r="B201" s="13"/>
      <c r="C201" s="13"/>
      <c r="D201" s="13"/>
      <c r="E201" s="139"/>
      <c r="F201" s="137"/>
      <c r="G201" s="130"/>
      <c r="H201" s="13"/>
      <c r="I201" s="13"/>
      <c r="J201" s="13"/>
      <c r="K201" s="13"/>
      <c r="L201" s="131"/>
      <c r="M201" s="13"/>
      <c r="N201" s="13"/>
      <c r="O201" s="13"/>
      <c r="P201" s="13"/>
      <c r="Q201" s="13"/>
      <c r="R201" s="131"/>
      <c r="S201" s="134"/>
      <c r="T201" s="135"/>
      <c r="U201" s="136"/>
      <c r="V201" s="135"/>
      <c r="W201" s="13"/>
      <c r="X201" s="13"/>
      <c r="Y201" s="13"/>
    </row>
    <row r="202" spans="1:25">
      <c r="A202" s="13"/>
      <c r="B202" s="13"/>
      <c r="C202" s="13"/>
      <c r="D202" s="13"/>
      <c r="E202" s="139"/>
      <c r="F202" s="137"/>
      <c r="G202" s="130"/>
      <c r="H202" s="13"/>
      <c r="I202" s="13"/>
      <c r="J202" s="13"/>
      <c r="K202" s="13"/>
      <c r="L202" s="131"/>
      <c r="M202" s="13"/>
      <c r="N202" s="13"/>
      <c r="O202" s="13"/>
      <c r="P202" s="13"/>
      <c r="Q202" s="13"/>
      <c r="R202" s="131"/>
      <c r="S202" s="134"/>
      <c r="T202" s="135"/>
      <c r="U202" s="136"/>
      <c r="V202" s="135"/>
      <c r="W202" s="13"/>
      <c r="X202" s="13"/>
      <c r="Y202" s="13"/>
    </row>
    <row r="203" spans="1:25">
      <c r="A203" s="13"/>
      <c r="B203" s="13"/>
      <c r="C203" s="13"/>
      <c r="D203" s="13"/>
      <c r="E203" s="137"/>
      <c r="F203" s="137"/>
      <c r="G203" s="130"/>
      <c r="H203" s="13"/>
      <c r="I203" s="13"/>
      <c r="J203" s="13"/>
      <c r="K203" s="13"/>
      <c r="L203" s="131"/>
      <c r="M203" s="13"/>
      <c r="N203" s="13"/>
      <c r="O203" s="13"/>
      <c r="P203" s="13"/>
      <c r="Q203" s="13"/>
      <c r="R203" s="131"/>
      <c r="S203" s="134"/>
      <c r="T203" s="135"/>
      <c r="U203" s="136"/>
      <c r="V203" s="135"/>
      <c r="W203" s="13"/>
      <c r="X203" s="13"/>
      <c r="Y203" s="13"/>
    </row>
    <row r="204" spans="1:25">
      <c r="A204" s="13"/>
      <c r="B204" s="13"/>
      <c r="C204" s="13"/>
      <c r="D204" s="13"/>
      <c r="E204" s="137"/>
      <c r="F204" s="137"/>
      <c r="G204" s="130"/>
      <c r="H204" s="13"/>
      <c r="I204" s="13"/>
      <c r="J204" s="13"/>
      <c r="K204" s="13"/>
      <c r="L204" s="131"/>
      <c r="M204" s="13"/>
      <c r="N204" s="13"/>
      <c r="O204" s="13"/>
      <c r="P204" s="13"/>
      <c r="Q204" s="13"/>
      <c r="R204" s="131"/>
      <c r="S204" s="134"/>
      <c r="T204" s="135"/>
      <c r="U204" s="136"/>
      <c r="V204" s="135"/>
      <c r="W204" s="13"/>
      <c r="X204" s="13"/>
      <c r="Y204" s="13"/>
    </row>
    <row r="205" spans="1:25">
      <c r="A205" s="13"/>
      <c r="B205" s="13"/>
      <c r="C205" s="13"/>
      <c r="D205" s="13"/>
      <c r="E205" s="137"/>
      <c r="F205" s="137"/>
      <c r="G205" s="130"/>
      <c r="H205" s="13"/>
      <c r="I205" s="13"/>
      <c r="J205" s="13"/>
      <c r="K205" s="13"/>
      <c r="L205" s="131"/>
      <c r="M205" s="13"/>
      <c r="N205" s="13"/>
      <c r="O205" s="13"/>
      <c r="P205" s="13"/>
      <c r="Q205" s="13"/>
      <c r="R205" s="131"/>
      <c r="S205" s="134"/>
      <c r="T205" s="135"/>
      <c r="U205" s="136"/>
      <c r="V205" s="135"/>
      <c r="W205" s="13"/>
      <c r="X205" s="13"/>
      <c r="Y205" s="13"/>
    </row>
    <row r="206" spans="1:25">
      <c r="A206" s="13"/>
      <c r="B206" s="13"/>
      <c r="C206" s="13"/>
      <c r="D206" s="13"/>
      <c r="E206" s="137"/>
      <c r="F206" s="137"/>
      <c r="G206" s="130"/>
      <c r="H206" s="13"/>
      <c r="I206" s="13"/>
      <c r="J206" s="13"/>
      <c r="K206" s="13"/>
      <c r="L206" s="131"/>
      <c r="M206" s="13"/>
      <c r="N206" s="13"/>
      <c r="O206" s="13"/>
      <c r="P206" s="13"/>
      <c r="Q206" s="13"/>
      <c r="R206" s="131"/>
      <c r="S206" s="134"/>
      <c r="T206" s="135"/>
      <c r="U206" s="136"/>
      <c r="V206" s="135"/>
      <c r="W206" s="13"/>
      <c r="X206" s="13"/>
      <c r="Y206" s="13"/>
    </row>
    <row r="207" spans="1:25">
      <c r="A207" s="13"/>
      <c r="B207" s="13"/>
      <c r="C207" s="13"/>
      <c r="D207" s="13"/>
      <c r="E207" s="137"/>
      <c r="F207" s="137"/>
      <c r="G207" s="130"/>
      <c r="H207" s="13"/>
      <c r="I207" s="13"/>
      <c r="J207" s="13"/>
      <c r="K207" s="13"/>
      <c r="L207" s="131"/>
      <c r="M207" s="13"/>
      <c r="N207" s="13"/>
      <c r="O207" s="13"/>
      <c r="P207" s="13"/>
      <c r="Q207" s="13"/>
      <c r="R207" s="131"/>
      <c r="S207" s="134"/>
      <c r="T207" s="135"/>
      <c r="U207" s="136"/>
      <c r="V207" s="135"/>
      <c r="W207" s="13"/>
      <c r="X207" s="13"/>
      <c r="Y207" s="13"/>
    </row>
    <row r="208" spans="1:25">
      <c r="A208" s="13"/>
      <c r="B208" s="13"/>
      <c r="C208" s="13"/>
      <c r="D208" s="13"/>
      <c r="E208" s="137"/>
      <c r="F208" s="137"/>
      <c r="G208" s="130"/>
      <c r="H208" s="13"/>
      <c r="I208" s="13"/>
      <c r="J208" s="13"/>
      <c r="K208" s="13"/>
      <c r="L208" s="131"/>
      <c r="M208" s="13"/>
      <c r="N208" s="13"/>
      <c r="O208" s="13"/>
      <c r="P208" s="13"/>
      <c r="Q208" s="13"/>
      <c r="R208" s="131"/>
      <c r="S208" s="134"/>
      <c r="T208" s="135"/>
      <c r="U208" s="136"/>
      <c r="V208" s="135"/>
      <c r="W208" s="13"/>
      <c r="X208" s="13"/>
      <c r="Y208" s="13"/>
    </row>
    <row r="209" spans="1:25">
      <c r="A209" s="13"/>
      <c r="B209" s="13"/>
      <c r="C209" s="13"/>
      <c r="D209" s="13"/>
      <c r="E209" s="137"/>
      <c r="F209" s="137"/>
      <c r="G209" s="130"/>
      <c r="H209" s="13"/>
      <c r="I209" s="13"/>
      <c r="J209" s="13"/>
      <c r="K209" s="13"/>
      <c r="L209" s="131"/>
      <c r="M209" s="13"/>
      <c r="N209" s="13"/>
      <c r="O209" s="13"/>
      <c r="P209" s="13"/>
      <c r="Q209" s="13"/>
      <c r="R209" s="131"/>
      <c r="S209" s="134"/>
      <c r="T209" s="135"/>
      <c r="U209" s="136"/>
      <c r="V209" s="135"/>
      <c r="W209" s="13"/>
      <c r="X209" s="13"/>
      <c r="Y209" s="13"/>
    </row>
    <row r="210" spans="1:25">
      <c r="A210" s="13"/>
      <c r="B210" s="13"/>
      <c r="C210" s="13"/>
      <c r="D210" s="13"/>
      <c r="E210" s="137"/>
      <c r="F210" s="137"/>
      <c r="G210" s="130"/>
      <c r="H210" s="13"/>
      <c r="I210" s="13"/>
      <c r="J210" s="13"/>
      <c r="K210" s="13"/>
      <c r="L210" s="131"/>
      <c r="M210" s="13"/>
      <c r="N210" s="13"/>
      <c r="O210" s="13"/>
      <c r="P210" s="13"/>
      <c r="Q210" s="13"/>
      <c r="R210" s="131"/>
      <c r="S210" s="134"/>
      <c r="T210" s="135"/>
      <c r="U210" s="136"/>
      <c r="V210" s="135"/>
      <c r="W210" s="13"/>
      <c r="X210" s="13"/>
      <c r="Y210" s="13"/>
    </row>
    <row r="211" spans="1:25">
      <c r="A211" s="13"/>
      <c r="B211" s="13"/>
      <c r="C211" s="13"/>
      <c r="D211" s="13"/>
      <c r="E211" s="137"/>
      <c r="F211" s="137"/>
      <c r="G211" s="130"/>
      <c r="H211" s="13"/>
      <c r="I211" s="13"/>
      <c r="J211" s="13"/>
      <c r="K211" s="13"/>
      <c r="L211" s="131"/>
      <c r="M211" s="13"/>
      <c r="N211" s="13"/>
      <c r="O211" s="13"/>
      <c r="P211" s="13"/>
      <c r="Q211" s="13"/>
      <c r="R211" s="131"/>
      <c r="S211" s="134"/>
      <c r="T211" s="135"/>
      <c r="U211" s="136"/>
      <c r="V211" s="135"/>
      <c r="W211" s="13"/>
      <c r="X211" s="13"/>
      <c r="Y211" s="13"/>
    </row>
    <row r="212" spans="1:25">
      <c r="A212" s="13"/>
      <c r="B212" s="13"/>
      <c r="C212" s="13"/>
      <c r="D212" s="13"/>
      <c r="E212" s="137"/>
      <c r="F212" s="137"/>
      <c r="G212" s="130"/>
      <c r="H212" s="13"/>
      <c r="I212" s="13"/>
      <c r="J212" s="13"/>
      <c r="K212" s="13"/>
      <c r="L212" s="131"/>
      <c r="M212" s="13"/>
      <c r="N212" s="13"/>
      <c r="O212" s="13"/>
      <c r="P212" s="13"/>
      <c r="Q212" s="13"/>
      <c r="R212" s="131"/>
      <c r="S212" s="134"/>
      <c r="T212" s="135"/>
      <c r="U212" s="136"/>
      <c r="V212" s="135"/>
      <c r="W212" s="13"/>
      <c r="X212" s="13"/>
      <c r="Y212" s="13"/>
    </row>
    <row r="213" spans="1:25">
      <c r="A213" s="13"/>
      <c r="B213" s="13"/>
      <c r="C213" s="13"/>
      <c r="D213" s="13"/>
      <c r="E213" s="137"/>
      <c r="F213" s="137"/>
      <c r="G213" s="130"/>
      <c r="H213" s="13"/>
      <c r="I213" s="13"/>
      <c r="J213" s="13"/>
      <c r="K213" s="13"/>
      <c r="L213" s="131"/>
      <c r="M213" s="13"/>
      <c r="N213" s="13"/>
      <c r="O213" s="13"/>
      <c r="P213" s="13"/>
      <c r="Q213" s="13"/>
      <c r="R213" s="131"/>
      <c r="S213" s="134"/>
      <c r="T213" s="135"/>
      <c r="U213" s="136"/>
      <c r="V213" s="135"/>
      <c r="W213" s="13"/>
      <c r="X213" s="13"/>
      <c r="Y213" s="13"/>
    </row>
    <row r="214" spans="1:25">
      <c r="A214" s="13"/>
      <c r="B214" s="13"/>
      <c r="C214" s="13"/>
      <c r="D214" s="13"/>
      <c r="E214" s="137"/>
      <c r="F214" s="137"/>
      <c r="G214" s="130"/>
      <c r="H214" s="13"/>
      <c r="I214" s="13"/>
      <c r="J214" s="13"/>
      <c r="K214" s="13"/>
      <c r="L214" s="131"/>
      <c r="M214" s="13"/>
      <c r="N214" s="13"/>
      <c r="O214" s="13"/>
      <c r="P214" s="13"/>
      <c r="Q214" s="13"/>
      <c r="R214" s="131"/>
      <c r="S214" s="134"/>
      <c r="T214" s="135"/>
      <c r="U214" s="136"/>
      <c r="V214" s="135"/>
      <c r="W214" s="13"/>
      <c r="X214" s="13"/>
      <c r="Y214" s="13"/>
    </row>
    <row r="215" spans="1:25">
      <c r="A215" s="13"/>
      <c r="B215" s="13"/>
      <c r="C215" s="13"/>
      <c r="D215" s="13"/>
      <c r="E215" s="137"/>
      <c r="F215" s="137"/>
      <c r="G215" s="130"/>
      <c r="H215" s="13"/>
      <c r="I215" s="13"/>
      <c r="J215" s="13"/>
      <c r="K215" s="13"/>
      <c r="L215" s="131"/>
      <c r="M215" s="13"/>
      <c r="N215" s="13"/>
      <c r="O215" s="13"/>
      <c r="P215" s="13"/>
      <c r="Q215" s="13"/>
      <c r="R215" s="131"/>
      <c r="S215" s="134"/>
      <c r="T215" s="135"/>
      <c r="U215" s="136"/>
      <c r="V215" s="135"/>
      <c r="W215" s="13"/>
      <c r="X215" s="13"/>
      <c r="Y215" s="13"/>
    </row>
    <row r="216" spans="1:25">
      <c r="A216" s="13"/>
      <c r="B216" s="13"/>
      <c r="C216" s="13"/>
      <c r="D216" s="13"/>
      <c r="E216" s="137"/>
      <c r="F216" s="137"/>
      <c r="G216" s="130"/>
      <c r="H216" s="13"/>
      <c r="I216" s="13"/>
      <c r="J216" s="13"/>
      <c r="K216" s="13"/>
      <c r="L216" s="131"/>
      <c r="M216" s="13"/>
      <c r="N216" s="13"/>
      <c r="O216" s="13"/>
      <c r="P216" s="13"/>
      <c r="Q216" s="13"/>
      <c r="R216" s="131"/>
      <c r="S216" s="134"/>
      <c r="T216" s="135"/>
      <c r="U216" s="136"/>
      <c r="V216" s="135"/>
      <c r="W216" s="13"/>
      <c r="X216" s="13"/>
      <c r="Y216" s="13"/>
    </row>
    <row r="217" spans="1:25">
      <c r="A217" s="13"/>
      <c r="B217" s="13"/>
      <c r="C217" s="13"/>
      <c r="D217" s="13"/>
      <c r="E217" s="13"/>
      <c r="F217" s="13"/>
      <c r="G217" s="130"/>
      <c r="H217" s="13"/>
      <c r="I217" s="13"/>
      <c r="J217" s="13"/>
      <c r="K217" s="13"/>
      <c r="L217" s="131"/>
      <c r="M217" s="13"/>
      <c r="N217" s="13"/>
      <c r="O217" s="13"/>
      <c r="P217" s="13"/>
      <c r="Q217" s="13"/>
      <c r="R217" s="131"/>
      <c r="S217" s="134"/>
      <c r="T217" s="135"/>
      <c r="U217" s="136"/>
      <c r="V217" s="135"/>
      <c r="W217" s="13"/>
      <c r="X217" s="13"/>
      <c r="Y217" s="13"/>
    </row>
    <row r="218" spans="1:25">
      <c r="A218" s="13"/>
      <c r="B218" s="13"/>
      <c r="C218" s="13"/>
      <c r="D218" s="13"/>
      <c r="E218" s="139"/>
      <c r="F218" s="137"/>
      <c r="G218" s="130"/>
      <c r="H218" s="13"/>
      <c r="I218" s="13"/>
      <c r="J218" s="13"/>
      <c r="K218" s="13"/>
      <c r="L218" s="131"/>
      <c r="M218" s="13"/>
      <c r="N218" s="13"/>
      <c r="O218" s="13"/>
      <c r="P218" s="13"/>
      <c r="Q218" s="13"/>
      <c r="R218" s="131"/>
      <c r="S218" s="134"/>
      <c r="T218" s="135"/>
      <c r="U218" s="136"/>
      <c r="V218" s="135"/>
      <c r="W218" s="13"/>
      <c r="X218" s="13"/>
      <c r="Y218" s="13"/>
    </row>
    <row r="219" spans="1:25">
      <c r="A219" s="13"/>
      <c r="B219" s="13"/>
      <c r="C219" s="13"/>
      <c r="D219" s="13"/>
      <c r="E219" s="139"/>
      <c r="F219" s="137"/>
      <c r="G219" s="130"/>
      <c r="H219" s="13"/>
      <c r="I219" s="13"/>
      <c r="J219" s="13"/>
      <c r="K219" s="13"/>
      <c r="L219" s="131"/>
      <c r="M219" s="13"/>
      <c r="N219" s="13"/>
      <c r="O219" s="13"/>
      <c r="P219" s="13"/>
      <c r="Q219" s="13"/>
      <c r="R219" s="131"/>
      <c r="S219" s="134"/>
      <c r="T219" s="135"/>
      <c r="U219" s="136"/>
      <c r="V219" s="135"/>
      <c r="W219" s="13"/>
      <c r="X219" s="13"/>
      <c r="Y219" s="13"/>
    </row>
    <row r="220" spans="1:25">
      <c r="A220" s="13"/>
      <c r="B220" s="13"/>
      <c r="C220" s="13"/>
      <c r="D220" s="13"/>
      <c r="E220" s="139"/>
      <c r="F220" s="137"/>
      <c r="G220" s="130"/>
      <c r="H220" s="13"/>
      <c r="I220" s="13"/>
      <c r="J220" s="13"/>
      <c r="K220" s="13"/>
      <c r="L220" s="131"/>
      <c r="M220" s="13"/>
      <c r="N220" s="13"/>
      <c r="O220" s="13"/>
      <c r="P220" s="13"/>
      <c r="Q220" s="13"/>
      <c r="R220" s="131"/>
      <c r="S220" s="134"/>
      <c r="T220" s="135"/>
      <c r="U220" s="136"/>
      <c r="V220" s="135"/>
      <c r="W220" s="13"/>
      <c r="X220" s="13"/>
      <c r="Y220" s="13"/>
    </row>
    <row r="221" spans="1:25">
      <c r="A221" s="13"/>
      <c r="B221" s="13"/>
      <c r="C221" s="13"/>
      <c r="D221" s="13"/>
      <c r="E221" s="137"/>
      <c r="F221" s="137"/>
      <c r="G221" s="130"/>
      <c r="H221" s="13"/>
      <c r="I221" s="13"/>
      <c r="J221" s="13"/>
      <c r="K221" s="13"/>
      <c r="L221" s="131"/>
      <c r="M221" s="13"/>
      <c r="N221" s="13"/>
      <c r="O221" s="13"/>
      <c r="P221" s="13"/>
      <c r="Q221" s="13"/>
      <c r="R221" s="131"/>
      <c r="S221" s="134"/>
      <c r="T221" s="135"/>
      <c r="U221" s="136"/>
      <c r="V221" s="135"/>
      <c r="W221" s="13"/>
      <c r="X221" s="13"/>
      <c r="Y221" s="13"/>
    </row>
    <row r="222" spans="1:25">
      <c r="A222" s="13"/>
      <c r="B222" s="13"/>
      <c r="C222" s="13"/>
      <c r="D222" s="13"/>
      <c r="E222" s="137"/>
      <c r="F222" s="137"/>
      <c r="G222" s="130"/>
      <c r="H222" s="13"/>
      <c r="I222" s="13"/>
      <c r="J222" s="13"/>
      <c r="K222" s="13"/>
      <c r="L222" s="131"/>
      <c r="M222" s="13"/>
      <c r="N222" s="13"/>
      <c r="O222" s="13"/>
      <c r="P222" s="13"/>
      <c r="Q222" s="13"/>
      <c r="R222" s="131"/>
      <c r="S222" s="134"/>
      <c r="T222" s="135"/>
      <c r="U222" s="136"/>
      <c r="V222" s="135"/>
      <c r="W222" s="13"/>
      <c r="X222" s="13"/>
      <c r="Y222" s="13"/>
    </row>
    <row r="223" spans="1:25">
      <c r="A223" s="13"/>
      <c r="B223" s="13"/>
      <c r="C223" s="13"/>
      <c r="D223" s="13"/>
      <c r="E223" s="13"/>
      <c r="F223" s="13"/>
      <c r="G223" s="130"/>
      <c r="H223" s="13"/>
      <c r="I223" s="13"/>
      <c r="J223" s="13"/>
      <c r="K223" s="13"/>
      <c r="L223" s="131"/>
      <c r="M223" s="13"/>
      <c r="N223" s="13"/>
      <c r="O223" s="13"/>
      <c r="P223" s="13"/>
      <c r="Q223" s="13"/>
      <c r="R223" s="131"/>
      <c r="S223" s="134"/>
      <c r="T223" s="135"/>
      <c r="U223" s="136"/>
      <c r="V223" s="135"/>
      <c r="W223" s="13"/>
      <c r="X223" s="13"/>
      <c r="Y223" s="13"/>
    </row>
    <row r="224" spans="1:25">
      <c r="A224" s="13"/>
      <c r="B224" s="13"/>
      <c r="C224" s="13"/>
      <c r="D224" s="13"/>
      <c r="E224" s="13"/>
      <c r="F224" s="13"/>
      <c r="G224" s="130"/>
      <c r="H224" s="13"/>
      <c r="I224" s="13"/>
      <c r="J224" s="13"/>
      <c r="K224" s="13"/>
      <c r="L224" s="131"/>
      <c r="M224" s="13"/>
      <c r="N224" s="13"/>
      <c r="O224" s="13"/>
      <c r="P224" s="13"/>
      <c r="Q224" s="13"/>
      <c r="R224" s="131"/>
      <c r="S224" s="134"/>
      <c r="T224" s="135"/>
      <c r="U224" s="136"/>
      <c r="V224" s="135"/>
      <c r="W224" s="13"/>
      <c r="X224" s="13"/>
      <c r="Y224" s="13"/>
    </row>
    <row r="225" spans="1:25">
      <c r="A225" s="13"/>
      <c r="B225" s="13"/>
      <c r="C225" s="13"/>
      <c r="D225" s="13"/>
      <c r="E225" s="13"/>
      <c r="F225" s="13"/>
      <c r="G225" s="130"/>
      <c r="H225" s="13"/>
      <c r="I225" s="13"/>
      <c r="J225" s="13"/>
      <c r="K225" s="13"/>
      <c r="L225" s="131"/>
      <c r="M225" s="13"/>
      <c r="N225" s="13"/>
      <c r="O225" s="13"/>
      <c r="P225" s="13"/>
      <c r="Q225" s="13"/>
      <c r="R225" s="131"/>
      <c r="S225" s="134"/>
      <c r="T225" s="135"/>
      <c r="U225" s="136"/>
      <c r="V225" s="135"/>
      <c r="W225" s="13"/>
      <c r="X225" s="13"/>
      <c r="Y225" s="13"/>
    </row>
    <row r="226" spans="1:25">
      <c r="A226" s="13"/>
      <c r="B226" s="13"/>
      <c r="C226" s="13"/>
      <c r="D226" s="13"/>
      <c r="E226" s="13"/>
      <c r="F226" s="13"/>
      <c r="G226" s="130"/>
      <c r="H226" s="13"/>
      <c r="I226" s="13"/>
      <c r="J226" s="13"/>
      <c r="K226" s="13"/>
      <c r="L226" s="131"/>
      <c r="M226" s="13"/>
      <c r="N226" s="13"/>
      <c r="O226" s="13"/>
      <c r="P226" s="13"/>
      <c r="Q226" s="13"/>
      <c r="R226" s="131"/>
      <c r="S226" s="134"/>
      <c r="T226" s="135"/>
      <c r="U226" s="136"/>
      <c r="V226" s="135"/>
      <c r="W226" s="13"/>
      <c r="X226" s="13"/>
      <c r="Y226" s="13"/>
    </row>
    <row r="227" spans="1:25">
      <c r="A227" s="13"/>
      <c r="B227" s="13"/>
      <c r="C227" s="13"/>
      <c r="D227" s="13"/>
      <c r="E227" s="13"/>
      <c r="F227" s="13"/>
      <c r="G227" s="130"/>
      <c r="H227" s="13"/>
      <c r="I227" s="13"/>
      <c r="J227" s="13"/>
      <c r="K227" s="13"/>
      <c r="L227" s="131"/>
      <c r="M227" s="13"/>
      <c r="N227" s="13"/>
      <c r="O227" s="13"/>
      <c r="P227" s="13"/>
      <c r="Q227" s="13"/>
      <c r="R227" s="131"/>
      <c r="S227" s="134"/>
      <c r="T227" s="135"/>
      <c r="U227" s="136"/>
      <c r="V227" s="135"/>
      <c r="W227" s="13"/>
      <c r="X227" s="13"/>
      <c r="Y227" s="13"/>
    </row>
    <row r="228" spans="1:25">
      <c r="A228" s="13"/>
      <c r="B228" s="13"/>
      <c r="C228" s="13"/>
      <c r="D228" s="13"/>
      <c r="E228" s="13"/>
      <c r="F228" s="13"/>
      <c r="G228" s="130"/>
      <c r="H228" s="13"/>
      <c r="I228" s="13"/>
      <c r="J228" s="13"/>
      <c r="K228" s="13"/>
      <c r="L228" s="131"/>
      <c r="M228" s="13"/>
      <c r="N228" s="13"/>
      <c r="O228" s="13"/>
      <c r="P228" s="13"/>
      <c r="Q228" s="13"/>
      <c r="R228" s="131"/>
      <c r="S228" s="134"/>
      <c r="T228" s="135"/>
      <c r="U228" s="136"/>
      <c r="V228" s="135"/>
      <c r="W228" s="13"/>
      <c r="X228" s="13"/>
      <c r="Y228" s="13"/>
    </row>
    <row r="229" spans="1:25">
      <c r="A229" s="13"/>
      <c r="B229" s="13"/>
      <c r="C229" s="13"/>
      <c r="D229" s="13"/>
      <c r="E229" s="13"/>
      <c r="F229" s="13"/>
      <c r="G229" s="130"/>
      <c r="H229" s="13"/>
      <c r="I229" s="13"/>
      <c r="J229" s="13"/>
      <c r="K229" s="13"/>
      <c r="L229" s="131"/>
      <c r="M229" s="13"/>
      <c r="N229" s="13"/>
      <c r="O229" s="13"/>
      <c r="P229" s="13"/>
      <c r="Q229" s="13"/>
      <c r="R229" s="131"/>
      <c r="S229" s="134"/>
      <c r="T229" s="135"/>
      <c r="U229" s="136"/>
      <c r="V229" s="135"/>
      <c r="W229" s="13"/>
      <c r="X229" s="13"/>
      <c r="Y229" s="13"/>
    </row>
    <row r="230" spans="1:25">
      <c r="A230" s="13"/>
      <c r="B230" s="13"/>
      <c r="C230" s="13"/>
      <c r="D230" s="13"/>
      <c r="E230" s="13"/>
      <c r="F230" s="13"/>
      <c r="G230" s="130"/>
      <c r="H230" s="13"/>
      <c r="I230" s="13"/>
      <c r="J230" s="13"/>
      <c r="K230" s="13"/>
      <c r="L230" s="131"/>
      <c r="M230" s="13"/>
      <c r="N230" s="13"/>
      <c r="O230" s="13"/>
      <c r="P230" s="13"/>
      <c r="Q230" s="13"/>
      <c r="R230" s="131"/>
      <c r="S230" s="134"/>
      <c r="T230" s="135"/>
      <c r="U230" s="136"/>
      <c r="V230" s="135"/>
      <c r="W230" s="13"/>
      <c r="X230" s="13"/>
      <c r="Y230" s="13"/>
    </row>
    <row r="231" spans="1:25">
      <c r="A231" s="13"/>
      <c r="B231" s="13"/>
      <c r="C231" s="13"/>
      <c r="D231" s="13"/>
      <c r="E231" s="13"/>
      <c r="F231" s="13"/>
      <c r="G231" s="130"/>
      <c r="H231" s="13"/>
      <c r="I231" s="13"/>
      <c r="J231" s="13"/>
      <c r="K231" s="13"/>
      <c r="L231" s="131"/>
      <c r="M231" s="13"/>
      <c r="N231" s="13"/>
      <c r="O231" s="13"/>
      <c r="P231" s="13"/>
      <c r="Q231" s="13"/>
      <c r="R231" s="131"/>
      <c r="S231" s="134"/>
      <c r="T231" s="135"/>
      <c r="U231" s="136"/>
      <c r="V231" s="135"/>
      <c r="W231" s="13"/>
      <c r="X231" s="13"/>
      <c r="Y231" s="13"/>
    </row>
    <row r="232" spans="1:25">
      <c r="A232" s="13"/>
      <c r="B232" s="13"/>
      <c r="C232" s="13"/>
      <c r="D232" s="13"/>
      <c r="E232" s="13"/>
      <c r="F232" s="13"/>
      <c r="G232" s="130"/>
      <c r="H232" s="13"/>
      <c r="I232" s="13"/>
      <c r="J232" s="13"/>
      <c r="K232" s="13"/>
      <c r="L232" s="131"/>
      <c r="M232" s="13"/>
      <c r="N232" s="13"/>
      <c r="O232" s="13"/>
      <c r="P232" s="13"/>
      <c r="Q232" s="13"/>
      <c r="R232" s="131"/>
      <c r="S232" s="134"/>
      <c r="T232" s="135"/>
      <c r="U232" s="136"/>
      <c r="V232" s="135"/>
      <c r="W232" s="13"/>
      <c r="X232" s="13"/>
      <c r="Y232" s="13"/>
    </row>
    <row r="233" spans="1:25">
      <c r="A233" s="13"/>
      <c r="B233" s="13"/>
      <c r="C233" s="13"/>
      <c r="D233" s="13"/>
      <c r="E233" s="139"/>
      <c r="F233" s="13"/>
      <c r="G233" s="130"/>
      <c r="H233" s="13"/>
      <c r="I233" s="13"/>
      <c r="J233" s="13"/>
      <c r="K233" s="13"/>
      <c r="L233" s="131"/>
      <c r="M233" s="13"/>
      <c r="N233" s="13"/>
      <c r="O233" s="13"/>
      <c r="P233" s="13"/>
      <c r="Q233" s="13"/>
      <c r="R233" s="131"/>
      <c r="S233" s="134"/>
      <c r="T233" s="135"/>
      <c r="U233" s="136"/>
      <c r="V233" s="135"/>
      <c r="W233" s="13"/>
      <c r="X233" s="13"/>
      <c r="Y233" s="13"/>
    </row>
    <row r="234" spans="1:25">
      <c r="A234" s="13"/>
      <c r="B234" s="13"/>
      <c r="C234" s="13"/>
      <c r="D234" s="13"/>
      <c r="E234" s="13"/>
      <c r="F234" s="13"/>
      <c r="G234" s="130"/>
      <c r="H234" s="13"/>
      <c r="I234" s="13"/>
      <c r="J234" s="13"/>
      <c r="K234" s="13"/>
      <c r="L234" s="131"/>
      <c r="M234" s="13"/>
      <c r="N234" s="13"/>
      <c r="O234" s="13"/>
      <c r="P234" s="13"/>
      <c r="Q234" s="13"/>
      <c r="R234" s="131"/>
      <c r="S234" s="134"/>
      <c r="T234" s="135"/>
      <c r="U234" s="136"/>
      <c r="V234" s="135"/>
      <c r="W234" s="13"/>
      <c r="X234" s="13"/>
      <c r="Y234" s="13"/>
    </row>
    <row r="235" spans="1:25">
      <c r="A235" s="13"/>
      <c r="B235" s="13"/>
      <c r="C235" s="13"/>
      <c r="D235" s="13"/>
      <c r="E235" s="13"/>
      <c r="F235" s="13"/>
      <c r="G235" s="130"/>
      <c r="H235" s="13"/>
      <c r="I235" s="13"/>
      <c r="J235" s="13"/>
      <c r="K235" s="13"/>
      <c r="L235" s="131"/>
      <c r="M235" s="13"/>
      <c r="N235" s="13"/>
      <c r="O235" s="13"/>
      <c r="P235" s="13"/>
      <c r="Q235" s="13"/>
      <c r="R235" s="131"/>
      <c r="S235" s="134"/>
      <c r="T235" s="135"/>
      <c r="U235" s="136"/>
      <c r="V235" s="135"/>
      <c r="W235" s="13"/>
      <c r="X235" s="13"/>
      <c r="Y235" s="13"/>
    </row>
    <row r="236" spans="1:25">
      <c r="A236" s="13"/>
      <c r="B236" s="13"/>
      <c r="C236" s="13"/>
      <c r="D236" s="13"/>
      <c r="E236" s="13"/>
      <c r="F236" s="13"/>
      <c r="G236" s="130"/>
      <c r="H236" s="13"/>
      <c r="I236" s="13"/>
      <c r="J236" s="13"/>
      <c r="K236" s="13"/>
      <c r="L236" s="131"/>
      <c r="M236" s="13"/>
      <c r="N236" s="13"/>
      <c r="O236" s="13"/>
      <c r="P236" s="13"/>
      <c r="Q236" s="13"/>
      <c r="R236" s="131"/>
      <c r="S236" s="134"/>
      <c r="T236" s="135"/>
      <c r="U236" s="136"/>
      <c r="V236" s="135"/>
      <c r="W236" s="13"/>
      <c r="X236" s="13"/>
      <c r="Y236" s="13"/>
    </row>
    <row r="237" spans="1:25">
      <c r="A237" s="13"/>
      <c r="B237" s="13"/>
      <c r="C237" s="13"/>
      <c r="D237" s="13"/>
      <c r="E237" s="13"/>
      <c r="F237" s="13"/>
      <c r="G237" s="130"/>
      <c r="H237" s="13"/>
      <c r="I237" s="13"/>
      <c r="J237" s="13"/>
      <c r="K237" s="13"/>
      <c r="L237" s="131"/>
      <c r="M237" s="13"/>
      <c r="N237" s="13"/>
      <c r="O237" s="13"/>
      <c r="P237" s="13"/>
      <c r="Q237" s="13"/>
      <c r="R237" s="131"/>
      <c r="S237" s="134"/>
      <c r="T237" s="135"/>
      <c r="U237" s="136"/>
      <c r="V237" s="135"/>
      <c r="W237" s="13"/>
      <c r="X237" s="13"/>
      <c r="Y237" s="13"/>
    </row>
    <row r="238" spans="1:25">
      <c r="A238" s="13"/>
      <c r="B238" s="13"/>
      <c r="C238" s="13"/>
      <c r="D238" s="13"/>
      <c r="E238" s="13"/>
      <c r="F238" s="13"/>
      <c r="G238" s="130"/>
      <c r="H238" s="13"/>
      <c r="I238" s="13"/>
      <c r="J238" s="13"/>
      <c r="K238" s="13"/>
      <c r="L238" s="131"/>
      <c r="M238" s="13"/>
      <c r="N238" s="13"/>
      <c r="O238" s="13"/>
      <c r="P238" s="13"/>
      <c r="Q238" s="13"/>
      <c r="R238" s="131"/>
      <c r="S238" s="134"/>
      <c r="T238" s="135"/>
      <c r="U238" s="136"/>
      <c r="V238" s="135"/>
      <c r="W238" s="13"/>
      <c r="X238" s="13"/>
      <c r="Y238" s="13"/>
    </row>
    <row r="239" spans="1:25">
      <c r="A239" s="13"/>
      <c r="B239" s="13"/>
      <c r="C239" s="13"/>
      <c r="D239" s="13"/>
      <c r="E239" s="13"/>
      <c r="F239" s="13"/>
      <c r="G239" s="130"/>
      <c r="H239" s="13"/>
      <c r="I239" s="13"/>
      <c r="J239" s="13"/>
      <c r="K239" s="13"/>
      <c r="L239" s="131"/>
      <c r="M239" s="13"/>
      <c r="N239" s="13"/>
      <c r="O239" s="13"/>
      <c r="P239" s="13"/>
      <c r="Q239" s="13"/>
      <c r="R239" s="131"/>
      <c r="S239" s="134"/>
      <c r="T239" s="135"/>
      <c r="U239" s="136"/>
      <c r="V239" s="135"/>
      <c r="W239" s="13"/>
      <c r="X239" s="13"/>
      <c r="Y239" s="13"/>
    </row>
    <row r="240" spans="1:25">
      <c r="A240" s="13"/>
      <c r="B240" s="13"/>
      <c r="C240" s="13"/>
      <c r="D240" s="13"/>
      <c r="E240" s="13"/>
      <c r="F240" s="13"/>
      <c r="G240" s="130"/>
      <c r="H240" s="13"/>
      <c r="I240" s="13"/>
      <c r="J240" s="13"/>
      <c r="K240" s="13"/>
      <c r="L240" s="131"/>
      <c r="M240" s="13"/>
      <c r="N240" s="13"/>
      <c r="O240" s="13"/>
      <c r="P240" s="13"/>
      <c r="Q240" s="13"/>
      <c r="R240" s="131"/>
      <c r="S240" s="134"/>
      <c r="T240" s="135"/>
      <c r="U240" s="136"/>
      <c r="V240" s="135"/>
      <c r="W240" s="13"/>
      <c r="X240" s="13"/>
      <c r="Y240" s="13"/>
    </row>
    <row r="241" spans="1:25">
      <c r="A241" s="13"/>
      <c r="B241" s="13"/>
      <c r="C241" s="13"/>
      <c r="D241" s="13"/>
      <c r="E241" s="139"/>
      <c r="F241" s="13"/>
      <c r="G241" s="130"/>
      <c r="H241" s="13"/>
      <c r="I241" s="13"/>
      <c r="J241" s="13"/>
      <c r="K241" s="13"/>
      <c r="L241" s="131"/>
      <c r="M241" s="13"/>
      <c r="N241" s="13"/>
      <c r="O241" s="13"/>
      <c r="P241" s="13"/>
      <c r="Q241" s="13"/>
      <c r="R241" s="131"/>
      <c r="S241" s="134"/>
      <c r="T241" s="135"/>
      <c r="U241" s="136"/>
      <c r="V241" s="135"/>
      <c r="W241" s="13"/>
      <c r="X241" s="13"/>
      <c r="Y241" s="13"/>
    </row>
    <row r="242" spans="1:25">
      <c r="A242" s="13"/>
      <c r="B242" s="13"/>
      <c r="C242" s="13"/>
      <c r="D242" s="13"/>
      <c r="E242" s="13"/>
      <c r="F242" s="13"/>
      <c r="G242" s="130"/>
      <c r="H242" s="13"/>
      <c r="I242" s="13"/>
      <c r="J242" s="13"/>
      <c r="K242" s="13"/>
      <c r="L242" s="131"/>
      <c r="M242" s="13"/>
      <c r="N242" s="13"/>
      <c r="O242" s="13"/>
      <c r="P242" s="13"/>
      <c r="Q242" s="13"/>
      <c r="R242" s="131"/>
      <c r="S242" s="134"/>
      <c r="T242" s="135"/>
      <c r="U242" s="136"/>
      <c r="V242" s="135"/>
      <c r="W242" s="13"/>
      <c r="X242" s="13"/>
      <c r="Y242" s="13"/>
    </row>
    <row r="243" spans="1:25">
      <c r="A243" s="13"/>
      <c r="B243" s="13"/>
      <c r="C243" s="13"/>
      <c r="D243" s="13"/>
      <c r="E243" s="13"/>
      <c r="F243" s="13"/>
      <c r="G243" s="130"/>
      <c r="H243" s="13"/>
      <c r="I243" s="13"/>
      <c r="J243" s="13"/>
      <c r="K243" s="13"/>
      <c r="L243" s="131"/>
      <c r="M243" s="13"/>
      <c r="N243" s="13"/>
      <c r="O243" s="13"/>
      <c r="P243" s="13"/>
      <c r="Q243" s="13"/>
      <c r="R243" s="131"/>
      <c r="S243" s="134"/>
      <c r="T243" s="135"/>
      <c r="U243" s="136"/>
      <c r="V243" s="135"/>
      <c r="W243" s="13"/>
      <c r="X243" s="13"/>
      <c r="Y243" s="13"/>
    </row>
    <row r="244" spans="1:25">
      <c r="A244" s="13"/>
      <c r="B244" s="13"/>
      <c r="C244" s="13"/>
      <c r="D244" s="13"/>
      <c r="E244" s="13"/>
      <c r="F244" s="13"/>
      <c r="G244" s="130"/>
      <c r="H244" s="13"/>
      <c r="I244" s="13"/>
      <c r="J244" s="13"/>
      <c r="K244" s="13"/>
      <c r="L244" s="131"/>
      <c r="M244" s="13"/>
      <c r="N244" s="13"/>
      <c r="O244" s="13"/>
      <c r="P244" s="13"/>
      <c r="Q244" s="13"/>
      <c r="R244" s="131"/>
      <c r="S244" s="134"/>
      <c r="T244" s="135"/>
      <c r="U244" s="136"/>
      <c r="V244" s="135"/>
      <c r="W244" s="13"/>
      <c r="X244" s="13"/>
      <c r="Y244" s="13"/>
    </row>
    <row r="245" spans="1:25">
      <c r="A245" s="13"/>
      <c r="B245" s="13"/>
      <c r="C245" s="13"/>
      <c r="D245" s="13"/>
      <c r="E245" s="13"/>
      <c r="F245" s="13"/>
      <c r="G245" s="130"/>
      <c r="H245" s="13"/>
      <c r="I245" s="13"/>
      <c r="J245" s="13"/>
      <c r="K245" s="13"/>
      <c r="L245" s="131"/>
      <c r="M245" s="13"/>
      <c r="N245" s="13"/>
      <c r="O245" s="13"/>
      <c r="P245" s="13"/>
      <c r="Q245" s="13"/>
      <c r="R245" s="131"/>
      <c r="S245" s="134"/>
      <c r="T245" s="135"/>
      <c r="U245" s="136"/>
      <c r="V245" s="135"/>
      <c r="W245" s="13"/>
      <c r="X245" s="13"/>
      <c r="Y245" s="13"/>
    </row>
    <row r="246" spans="1:25">
      <c r="A246" s="13"/>
      <c r="B246" s="13"/>
      <c r="C246" s="13"/>
      <c r="D246" s="13"/>
      <c r="E246" s="13"/>
      <c r="F246" s="13"/>
      <c r="G246" s="130"/>
      <c r="H246" s="13"/>
      <c r="I246" s="13"/>
      <c r="J246" s="13"/>
      <c r="K246" s="13"/>
      <c r="L246" s="131"/>
      <c r="M246" s="13"/>
      <c r="N246" s="13"/>
      <c r="O246" s="13"/>
      <c r="P246" s="13"/>
      <c r="Q246" s="13"/>
      <c r="R246" s="131"/>
      <c r="S246" s="134"/>
      <c r="T246" s="135"/>
      <c r="U246" s="136"/>
      <c r="V246" s="135"/>
      <c r="W246" s="13"/>
      <c r="X246" s="13"/>
      <c r="Y246" s="13"/>
    </row>
    <row r="247" spans="1:25">
      <c r="A247" s="13"/>
      <c r="B247" s="13"/>
      <c r="C247" s="13"/>
      <c r="D247" s="13"/>
      <c r="E247" s="13"/>
      <c r="F247" s="13"/>
      <c r="G247" s="130"/>
      <c r="H247" s="13"/>
      <c r="I247" s="13"/>
      <c r="J247" s="13"/>
      <c r="K247" s="13"/>
      <c r="L247" s="131"/>
      <c r="M247" s="13"/>
      <c r="N247" s="13"/>
      <c r="O247" s="13"/>
      <c r="P247" s="13"/>
      <c r="Q247" s="13"/>
      <c r="R247" s="131"/>
      <c r="S247" s="134"/>
      <c r="T247" s="135"/>
      <c r="U247" s="136"/>
      <c r="V247" s="135"/>
      <c r="W247" s="13"/>
      <c r="X247" s="13"/>
      <c r="Y247" s="13"/>
    </row>
    <row r="248" spans="1:25">
      <c r="A248" s="13"/>
      <c r="B248" s="13"/>
      <c r="C248" s="13"/>
      <c r="D248" s="13"/>
      <c r="E248" s="139"/>
      <c r="F248" s="137"/>
      <c r="G248" s="130"/>
      <c r="H248" s="13"/>
      <c r="I248" s="13"/>
      <c r="J248" s="13"/>
      <c r="K248" s="13"/>
      <c r="L248" s="131"/>
      <c r="M248" s="13"/>
      <c r="N248" s="13"/>
      <c r="O248" s="13"/>
      <c r="P248" s="13"/>
      <c r="Q248" s="13"/>
      <c r="R248" s="131"/>
      <c r="S248" s="134"/>
      <c r="T248" s="135"/>
      <c r="U248" s="136"/>
      <c r="V248" s="135"/>
      <c r="W248" s="13"/>
      <c r="X248" s="13"/>
      <c r="Y248" s="13"/>
    </row>
    <row r="249" spans="1:25">
      <c r="A249" s="13"/>
      <c r="B249" s="13"/>
      <c r="C249" s="13"/>
      <c r="D249" s="13"/>
      <c r="E249" s="139"/>
      <c r="F249" s="137"/>
      <c r="G249" s="130"/>
      <c r="H249" s="13"/>
      <c r="I249" s="13"/>
      <c r="J249" s="13"/>
      <c r="K249" s="13"/>
      <c r="L249" s="131"/>
      <c r="M249" s="13"/>
      <c r="N249" s="13"/>
      <c r="O249" s="13"/>
      <c r="P249" s="13"/>
      <c r="Q249" s="13"/>
      <c r="R249" s="131"/>
      <c r="S249" s="134"/>
      <c r="T249" s="135"/>
      <c r="U249" s="136"/>
      <c r="V249" s="135"/>
      <c r="W249" s="13"/>
      <c r="X249" s="13"/>
      <c r="Y249" s="13"/>
    </row>
    <row r="250" spans="1:25">
      <c r="A250" s="13"/>
      <c r="B250" s="13"/>
      <c r="C250" s="13"/>
      <c r="D250" s="13"/>
      <c r="E250" s="139"/>
      <c r="F250" s="137"/>
      <c r="G250" s="130"/>
      <c r="H250" s="13"/>
      <c r="I250" s="13"/>
      <c r="J250" s="13"/>
      <c r="K250" s="13"/>
      <c r="L250" s="131"/>
      <c r="M250" s="13"/>
      <c r="N250" s="13"/>
      <c r="O250" s="13"/>
      <c r="P250" s="13"/>
      <c r="Q250" s="13"/>
      <c r="R250" s="131"/>
      <c r="S250" s="134"/>
      <c r="T250" s="135"/>
      <c r="U250" s="136"/>
      <c r="V250" s="135"/>
      <c r="W250" s="13"/>
      <c r="X250" s="13"/>
      <c r="Y250" s="13"/>
    </row>
    <row r="251" spans="1:25">
      <c r="A251" s="13"/>
      <c r="B251" s="13"/>
      <c r="C251" s="13"/>
      <c r="D251" s="13"/>
      <c r="E251" s="13"/>
      <c r="F251" s="137"/>
      <c r="G251" s="130"/>
      <c r="H251" s="13"/>
      <c r="I251" s="13"/>
      <c r="J251" s="13"/>
      <c r="K251" s="13"/>
      <c r="L251" s="131"/>
      <c r="M251" s="13"/>
      <c r="N251" s="13"/>
      <c r="O251" s="13"/>
      <c r="P251" s="13"/>
      <c r="Q251" s="13"/>
      <c r="R251" s="131"/>
      <c r="S251" s="135"/>
      <c r="T251" s="135"/>
      <c r="U251" s="136"/>
      <c r="V251" s="135"/>
      <c r="W251" s="13"/>
      <c r="X251" s="13"/>
      <c r="Y251" s="13"/>
    </row>
    <row r="252" spans="1:25">
      <c r="A252" s="13"/>
      <c r="B252" s="13"/>
      <c r="C252" s="13"/>
      <c r="D252" s="13"/>
      <c r="E252" s="13"/>
      <c r="F252" s="137"/>
      <c r="G252" s="130"/>
      <c r="H252" s="13"/>
      <c r="I252" s="13"/>
      <c r="J252" s="13"/>
      <c r="K252" s="13"/>
      <c r="L252" s="131"/>
      <c r="M252" s="13"/>
      <c r="N252" s="13"/>
      <c r="O252" s="13"/>
      <c r="P252" s="13"/>
      <c r="Q252" s="13"/>
      <c r="R252" s="131"/>
      <c r="S252" s="135"/>
      <c r="T252" s="135"/>
      <c r="U252" s="136"/>
      <c r="V252" s="135"/>
      <c r="W252" s="13"/>
      <c r="X252" s="13"/>
      <c r="Y252" s="13"/>
    </row>
    <row r="253" spans="1:25">
      <c r="A253" s="13"/>
      <c r="B253" s="13"/>
      <c r="C253" s="13"/>
      <c r="D253" s="13"/>
      <c r="E253" s="13"/>
      <c r="F253" s="137"/>
      <c r="G253" s="130"/>
      <c r="H253" s="13"/>
      <c r="I253" s="13"/>
      <c r="J253" s="13"/>
      <c r="K253" s="13"/>
      <c r="L253" s="131"/>
      <c r="M253" s="13"/>
      <c r="N253" s="13"/>
      <c r="O253" s="13"/>
      <c r="P253" s="13"/>
      <c r="Q253" s="13"/>
      <c r="R253" s="131"/>
      <c r="S253" s="135"/>
      <c r="T253" s="135"/>
      <c r="U253" s="136"/>
      <c r="V253" s="135"/>
      <c r="W253" s="13"/>
      <c r="X253" s="13"/>
      <c r="Y253" s="13"/>
    </row>
    <row r="254" spans="1:25">
      <c r="A254" s="13"/>
      <c r="B254" s="13"/>
      <c r="C254" s="13"/>
      <c r="D254" s="13"/>
      <c r="E254" s="13"/>
      <c r="F254" s="137"/>
      <c r="G254" s="130"/>
      <c r="H254" s="13"/>
      <c r="I254" s="13"/>
      <c r="J254" s="13"/>
      <c r="K254" s="13"/>
      <c r="L254" s="131"/>
      <c r="M254" s="13"/>
      <c r="N254" s="13"/>
      <c r="O254" s="13"/>
      <c r="P254" s="13"/>
      <c r="Q254" s="13"/>
      <c r="R254" s="131"/>
      <c r="S254" s="135"/>
      <c r="T254" s="135"/>
      <c r="U254" s="136"/>
      <c r="V254" s="135"/>
      <c r="W254" s="13"/>
      <c r="X254" s="13"/>
      <c r="Y254" s="13"/>
    </row>
    <row r="255" spans="1:25">
      <c r="A255" s="13"/>
      <c r="B255" s="13"/>
      <c r="C255" s="13"/>
      <c r="D255" s="13"/>
      <c r="E255" s="13"/>
      <c r="F255" s="137"/>
      <c r="G255" s="130"/>
      <c r="H255" s="13"/>
      <c r="I255" s="13"/>
      <c r="J255" s="13"/>
      <c r="K255" s="13"/>
      <c r="L255" s="131"/>
      <c r="M255" s="13"/>
      <c r="N255" s="13"/>
      <c r="O255" s="13"/>
      <c r="P255" s="13"/>
      <c r="Q255" s="13"/>
      <c r="R255" s="131"/>
      <c r="S255" s="135"/>
      <c r="T255" s="135"/>
      <c r="U255" s="136"/>
      <c r="V255" s="135"/>
      <c r="W255" s="13"/>
      <c r="X255" s="13"/>
      <c r="Y255" s="13"/>
    </row>
    <row r="256" spans="1:25">
      <c r="A256" s="13"/>
      <c r="B256" s="13"/>
      <c r="C256" s="13"/>
      <c r="D256" s="13"/>
      <c r="E256" s="13"/>
      <c r="F256" s="137"/>
      <c r="G256" s="130"/>
      <c r="H256" s="13"/>
      <c r="I256" s="13"/>
      <c r="J256" s="13"/>
      <c r="K256" s="13"/>
      <c r="L256" s="131"/>
      <c r="M256" s="13"/>
      <c r="N256" s="13"/>
      <c r="O256" s="13"/>
      <c r="P256" s="13"/>
      <c r="Q256" s="13"/>
      <c r="R256" s="131"/>
      <c r="S256" s="135"/>
      <c r="T256" s="135"/>
      <c r="U256" s="136"/>
      <c r="V256" s="135"/>
      <c r="W256" s="13"/>
      <c r="X256" s="13"/>
      <c r="Y256" s="13"/>
    </row>
    <row r="257" spans="1:25">
      <c r="A257" s="13"/>
      <c r="B257" s="13"/>
      <c r="C257" s="13"/>
      <c r="D257" s="13"/>
      <c r="E257" s="13"/>
      <c r="F257" s="137"/>
      <c r="G257" s="130"/>
      <c r="H257" s="13"/>
      <c r="I257" s="13"/>
      <c r="J257" s="13"/>
      <c r="K257" s="13"/>
      <c r="L257" s="131"/>
      <c r="M257" s="13"/>
      <c r="N257" s="13"/>
      <c r="O257" s="13"/>
      <c r="P257" s="13"/>
      <c r="Q257" s="13"/>
      <c r="R257" s="131"/>
      <c r="S257" s="135"/>
      <c r="T257" s="135"/>
      <c r="U257" s="136"/>
      <c r="V257" s="135"/>
      <c r="W257" s="13"/>
      <c r="X257" s="13"/>
      <c r="Y257" s="13"/>
    </row>
    <row r="258" spans="1:25">
      <c r="A258" s="13"/>
      <c r="B258" s="13"/>
      <c r="C258" s="13"/>
      <c r="D258" s="13"/>
      <c r="E258" s="13"/>
      <c r="F258" s="137"/>
      <c r="G258" s="130"/>
      <c r="H258" s="13"/>
      <c r="I258" s="13"/>
      <c r="J258" s="13"/>
      <c r="K258" s="13"/>
      <c r="L258" s="131"/>
      <c r="M258" s="13"/>
      <c r="N258" s="13"/>
      <c r="O258" s="13"/>
      <c r="P258" s="13"/>
      <c r="Q258" s="13"/>
      <c r="R258" s="131"/>
      <c r="S258" s="135"/>
      <c r="T258" s="135"/>
      <c r="U258" s="136"/>
      <c r="V258" s="135"/>
      <c r="W258" s="13"/>
      <c r="X258" s="13"/>
      <c r="Y258" s="13"/>
    </row>
    <row r="259" spans="1:25">
      <c r="A259" s="13"/>
      <c r="B259" s="13"/>
      <c r="C259" s="13"/>
      <c r="D259" s="13"/>
      <c r="E259" s="137"/>
      <c r="F259" s="137"/>
      <c r="G259" s="130"/>
      <c r="H259" s="13"/>
      <c r="I259" s="13"/>
      <c r="J259" s="13"/>
      <c r="K259" s="13"/>
      <c r="L259" s="131"/>
      <c r="M259" s="13"/>
      <c r="N259" s="13"/>
      <c r="O259" s="13"/>
      <c r="P259" s="13"/>
      <c r="Q259" s="13"/>
      <c r="R259" s="131"/>
      <c r="S259" s="135"/>
      <c r="T259" s="135"/>
      <c r="U259" s="136"/>
      <c r="V259" s="135"/>
      <c r="W259" s="13"/>
      <c r="X259" s="13"/>
      <c r="Y259" s="13"/>
    </row>
    <row r="260" spans="1:25">
      <c r="A260" s="13"/>
      <c r="B260" s="13"/>
      <c r="C260" s="13"/>
      <c r="D260" s="13"/>
      <c r="E260" s="137"/>
      <c r="F260" s="137"/>
      <c r="G260" s="130"/>
      <c r="H260" s="13"/>
      <c r="I260" s="13"/>
      <c r="J260" s="13"/>
      <c r="K260" s="13"/>
      <c r="L260" s="131"/>
      <c r="M260" s="13"/>
      <c r="N260" s="13"/>
      <c r="O260" s="13"/>
      <c r="P260" s="13"/>
      <c r="Q260" s="13"/>
      <c r="R260" s="131"/>
      <c r="S260" s="135"/>
      <c r="T260" s="135"/>
      <c r="U260" s="136"/>
      <c r="V260" s="135"/>
      <c r="W260" s="13"/>
      <c r="X260" s="13"/>
      <c r="Y260" s="13"/>
    </row>
    <row r="261" spans="1:25">
      <c r="A261" s="13"/>
      <c r="B261" s="13"/>
      <c r="C261" s="13"/>
      <c r="D261" s="13"/>
      <c r="E261" s="137"/>
      <c r="F261" s="137"/>
      <c r="G261" s="130"/>
      <c r="H261" s="13"/>
      <c r="I261" s="13"/>
      <c r="J261" s="13"/>
      <c r="K261" s="13"/>
      <c r="L261" s="131"/>
      <c r="M261" s="13"/>
      <c r="N261" s="13"/>
      <c r="O261" s="13"/>
      <c r="P261" s="13"/>
      <c r="Q261" s="13"/>
      <c r="R261" s="131"/>
      <c r="S261" s="135"/>
      <c r="T261" s="135"/>
      <c r="U261" s="136"/>
      <c r="V261" s="135"/>
      <c r="W261" s="13"/>
      <c r="X261" s="13"/>
      <c r="Y261" s="13"/>
    </row>
    <row r="262" spans="1:25">
      <c r="A262" s="13"/>
      <c r="B262" s="13"/>
      <c r="C262" s="13"/>
      <c r="D262" s="13"/>
      <c r="E262" s="137"/>
      <c r="F262" s="137"/>
      <c r="G262" s="130"/>
      <c r="H262" s="13"/>
      <c r="I262" s="13"/>
      <c r="J262" s="13"/>
      <c r="K262" s="13"/>
      <c r="L262" s="131"/>
      <c r="M262" s="13"/>
      <c r="N262" s="13"/>
      <c r="O262" s="13"/>
      <c r="P262" s="13"/>
      <c r="Q262" s="13"/>
      <c r="R262" s="131"/>
      <c r="S262" s="135"/>
      <c r="T262" s="135"/>
      <c r="U262" s="136"/>
      <c r="V262" s="135"/>
      <c r="W262" s="13"/>
      <c r="X262" s="13"/>
      <c r="Y262" s="13"/>
    </row>
    <row r="263" spans="1:25">
      <c r="A263" s="13"/>
      <c r="B263" s="13"/>
      <c r="C263" s="13"/>
      <c r="D263" s="13"/>
      <c r="E263" s="137"/>
      <c r="F263" s="137"/>
      <c r="G263" s="130"/>
      <c r="H263" s="13"/>
      <c r="I263" s="13"/>
      <c r="J263" s="13"/>
      <c r="K263" s="13"/>
      <c r="L263" s="131"/>
      <c r="M263" s="13"/>
      <c r="N263" s="13"/>
      <c r="O263" s="13"/>
      <c r="P263" s="13"/>
      <c r="Q263" s="13"/>
      <c r="R263" s="131"/>
      <c r="S263" s="134"/>
      <c r="T263" s="135"/>
      <c r="U263" s="136"/>
      <c r="V263" s="135"/>
      <c r="W263" s="13"/>
      <c r="X263" s="13"/>
      <c r="Y263" s="13"/>
    </row>
    <row r="264" spans="1:25">
      <c r="A264" s="13"/>
      <c r="B264" s="13"/>
      <c r="C264" s="13"/>
      <c r="D264" s="13"/>
      <c r="E264" s="137"/>
      <c r="F264" s="137"/>
      <c r="G264" s="130"/>
      <c r="H264" s="13"/>
      <c r="I264" s="13"/>
      <c r="J264" s="13"/>
      <c r="K264" s="13"/>
      <c r="L264" s="131"/>
      <c r="M264" s="13"/>
      <c r="N264" s="13"/>
      <c r="O264" s="13"/>
      <c r="P264" s="13"/>
      <c r="Q264" s="13"/>
      <c r="R264" s="131"/>
      <c r="S264" s="135"/>
      <c r="T264" s="135"/>
      <c r="U264" s="136"/>
      <c r="V264" s="135"/>
      <c r="W264" s="13"/>
      <c r="X264" s="13"/>
      <c r="Y264" s="13"/>
    </row>
    <row r="265" spans="1:25">
      <c r="A265" s="13"/>
      <c r="B265" s="13"/>
      <c r="C265" s="13"/>
      <c r="D265" s="13"/>
      <c r="E265" s="137"/>
      <c r="F265" s="137"/>
      <c r="G265" s="130"/>
      <c r="H265" s="13"/>
      <c r="I265" s="13"/>
      <c r="J265" s="13"/>
      <c r="K265" s="13"/>
      <c r="L265" s="131"/>
      <c r="M265" s="13"/>
      <c r="N265" s="13"/>
      <c r="O265" s="13"/>
      <c r="P265" s="13"/>
      <c r="Q265" s="13"/>
      <c r="R265" s="131"/>
      <c r="S265" s="135"/>
      <c r="T265" s="135"/>
      <c r="U265" s="136"/>
      <c r="V265" s="135"/>
      <c r="W265" s="13"/>
      <c r="X265" s="13"/>
      <c r="Y265" s="13"/>
    </row>
    <row r="266" spans="1:25">
      <c r="A266" s="13"/>
      <c r="B266" s="13"/>
      <c r="C266" s="13"/>
      <c r="D266" s="13"/>
      <c r="E266" s="137"/>
      <c r="F266" s="137"/>
      <c r="G266" s="130"/>
      <c r="H266" s="13"/>
      <c r="I266" s="13"/>
      <c r="J266" s="13"/>
      <c r="K266" s="13"/>
      <c r="L266" s="131"/>
      <c r="M266" s="13"/>
      <c r="N266" s="13"/>
      <c r="O266" s="13"/>
      <c r="P266" s="13"/>
      <c r="Q266" s="13"/>
      <c r="R266" s="131"/>
      <c r="S266" s="135"/>
      <c r="T266" s="135"/>
      <c r="U266" s="136"/>
      <c r="V266" s="135"/>
      <c r="W266" s="13"/>
      <c r="X266" s="13"/>
      <c r="Y266" s="13"/>
    </row>
    <row r="267" spans="1:25">
      <c r="A267" s="13"/>
      <c r="B267" s="13"/>
      <c r="C267" s="13"/>
      <c r="D267" s="13"/>
      <c r="E267" s="137"/>
      <c r="F267" s="137"/>
      <c r="G267" s="130"/>
      <c r="H267" s="13"/>
      <c r="I267" s="13"/>
      <c r="J267" s="13"/>
      <c r="K267" s="13"/>
      <c r="L267" s="131"/>
      <c r="M267" s="13"/>
      <c r="N267" s="13"/>
      <c r="O267" s="13"/>
      <c r="P267" s="13"/>
      <c r="Q267" s="13"/>
      <c r="R267" s="131"/>
      <c r="S267" s="135"/>
      <c r="T267" s="135"/>
      <c r="U267" s="136"/>
      <c r="V267" s="135"/>
      <c r="W267" s="13"/>
      <c r="X267" s="13"/>
      <c r="Y267" s="13"/>
    </row>
    <row r="268" spans="1:25">
      <c r="A268" s="13"/>
      <c r="B268" s="13"/>
      <c r="C268" s="13"/>
      <c r="D268" s="13"/>
      <c r="E268" s="137"/>
      <c r="F268" s="137"/>
      <c r="G268" s="130"/>
      <c r="H268" s="13"/>
      <c r="I268" s="13"/>
      <c r="J268" s="13"/>
      <c r="K268" s="13"/>
      <c r="L268" s="131"/>
      <c r="M268" s="13"/>
      <c r="N268" s="13"/>
      <c r="O268" s="13"/>
      <c r="P268" s="13"/>
      <c r="Q268" s="13"/>
      <c r="R268" s="131"/>
      <c r="S268" s="135"/>
      <c r="T268" s="135"/>
      <c r="U268" s="136"/>
      <c r="V268" s="135"/>
      <c r="W268" s="13"/>
      <c r="X268" s="13"/>
      <c r="Y268" s="13"/>
    </row>
    <row r="269" spans="1:25">
      <c r="A269" s="13"/>
      <c r="B269" s="13"/>
      <c r="C269" s="13"/>
      <c r="D269" s="13"/>
      <c r="E269" s="137"/>
      <c r="F269" s="137"/>
      <c r="G269" s="130"/>
      <c r="H269" s="13"/>
      <c r="I269" s="13"/>
      <c r="J269" s="13"/>
      <c r="K269" s="13"/>
      <c r="L269" s="131"/>
      <c r="M269" s="13"/>
      <c r="N269" s="13"/>
      <c r="O269" s="13"/>
      <c r="P269" s="13"/>
      <c r="Q269" s="13"/>
      <c r="R269" s="131"/>
      <c r="S269" s="135"/>
      <c r="T269" s="135"/>
      <c r="U269" s="136"/>
      <c r="V269" s="135"/>
      <c r="W269" s="13"/>
      <c r="X269" s="13"/>
      <c r="Y269" s="13"/>
    </row>
    <row r="270" spans="1:25">
      <c r="A270" s="13"/>
      <c r="B270" s="13"/>
      <c r="C270" s="13"/>
      <c r="D270" s="13"/>
      <c r="E270" s="137"/>
      <c r="F270" s="137"/>
      <c r="G270" s="130"/>
      <c r="H270" s="13"/>
      <c r="I270" s="13"/>
      <c r="J270" s="13"/>
      <c r="K270" s="13"/>
      <c r="L270" s="131"/>
      <c r="M270" s="13"/>
      <c r="N270" s="13"/>
      <c r="O270" s="13"/>
      <c r="P270" s="13"/>
      <c r="Q270" s="13"/>
      <c r="R270" s="131"/>
      <c r="S270" s="135"/>
      <c r="T270" s="135"/>
      <c r="U270" s="136"/>
      <c r="V270" s="135"/>
      <c r="W270" s="13"/>
      <c r="X270" s="13"/>
      <c r="Y270" s="13"/>
    </row>
    <row r="271" spans="1:25">
      <c r="A271" s="13"/>
      <c r="B271" s="13"/>
      <c r="C271" s="13"/>
      <c r="D271" s="13"/>
      <c r="E271" s="137"/>
      <c r="F271" s="137"/>
      <c r="G271" s="130"/>
      <c r="H271" s="13"/>
      <c r="I271" s="13"/>
      <c r="J271" s="13"/>
      <c r="K271" s="13"/>
      <c r="L271" s="131"/>
      <c r="M271" s="13"/>
      <c r="N271" s="13"/>
      <c r="O271" s="13"/>
      <c r="P271" s="13"/>
      <c r="Q271" s="13"/>
      <c r="R271" s="131"/>
      <c r="S271" s="135"/>
      <c r="T271" s="135"/>
      <c r="U271" s="136"/>
      <c r="V271" s="135"/>
      <c r="W271" s="13"/>
      <c r="X271" s="13"/>
      <c r="Y271" s="13"/>
    </row>
    <row r="272" spans="1:25">
      <c r="A272" s="13"/>
      <c r="B272" s="13"/>
      <c r="C272" s="13"/>
      <c r="D272" s="13"/>
      <c r="E272" s="137"/>
      <c r="F272" s="137"/>
      <c r="G272" s="130"/>
      <c r="H272" s="13"/>
      <c r="I272" s="13"/>
      <c r="J272" s="13"/>
      <c r="K272" s="13"/>
      <c r="L272" s="131"/>
      <c r="M272" s="13"/>
      <c r="N272" s="13"/>
      <c r="O272" s="13"/>
      <c r="P272" s="13"/>
      <c r="Q272" s="13"/>
      <c r="R272" s="131"/>
      <c r="S272" s="135"/>
      <c r="T272" s="135"/>
      <c r="U272" s="136"/>
      <c r="V272" s="135"/>
      <c r="W272" s="13"/>
      <c r="X272" s="13"/>
      <c r="Y272" s="13"/>
    </row>
    <row r="273" spans="1:25">
      <c r="A273" s="13"/>
      <c r="B273" s="13"/>
      <c r="C273" s="13"/>
      <c r="D273" s="13"/>
      <c r="E273" s="137"/>
      <c r="F273" s="137"/>
      <c r="G273" s="130"/>
      <c r="H273" s="13"/>
      <c r="I273" s="13"/>
      <c r="J273" s="13"/>
      <c r="K273" s="13"/>
      <c r="L273" s="131"/>
      <c r="M273" s="13"/>
      <c r="N273" s="13"/>
      <c r="O273" s="13"/>
      <c r="P273" s="13"/>
      <c r="Q273" s="13"/>
      <c r="R273" s="131"/>
      <c r="S273" s="134"/>
      <c r="T273" s="135"/>
      <c r="U273" s="136"/>
      <c r="V273" s="135"/>
      <c r="W273" s="13"/>
      <c r="X273" s="13"/>
      <c r="Y273" s="13"/>
    </row>
    <row r="274" spans="1:25">
      <c r="A274" s="13"/>
      <c r="B274" s="13"/>
      <c r="C274" s="13"/>
      <c r="D274" s="13"/>
      <c r="E274" s="137"/>
      <c r="F274" s="137"/>
      <c r="G274" s="130"/>
      <c r="H274" s="13"/>
      <c r="I274" s="13"/>
      <c r="J274" s="13"/>
      <c r="K274" s="13"/>
      <c r="L274" s="131"/>
      <c r="M274" s="13"/>
      <c r="N274" s="13"/>
      <c r="O274" s="13"/>
      <c r="P274" s="13"/>
      <c r="Q274" s="13"/>
      <c r="R274" s="131"/>
      <c r="S274" s="134"/>
      <c r="T274" s="135"/>
      <c r="U274" s="136"/>
      <c r="V274" s="135"/>
      <c r="W274" s="13"/>
      <c r="X274" s="13"/>
      <c r="Y274" s="13"/>
    </row>
    <row r="275" spans="1:25">
      <c r="A275" s="13"/>
      <c r="B275" s="13"/>
      <c r="C275" s="13"/>
      <c r="D275" s="13"/>
      <c r="E275" s="137"/>
      <c r="F275" s="137"/>
      <c r="G275" s="130"/>
      <c r="H275" s="13"/>
      <c r="I275" s="13"/>
      <c r="J275" s="13"/>
      <c r="K275" s="13"/>
      <c r="L275" s="131"/>
      <c r="M275" s="13"/>
      <c r="N275" s="13"/>
      <c r="O275" s="13"/>
      <c r="P275" s="13"/>
      <c r="Q275" s="13"/>
      <c r="R275" s="131"/>
      <c r="S275" s="134"/>
      <c r="T275" s="135"/>
      <c r="U275" s="136"/>
      <c r="V275" s="135"/>
      <c r="W275" s="13"/>
      <c r="X275" s="13"/>
      <c r="Y275" s="13"/>
    </row>
    <row r="276" spans="1:25">
      <c r="A276" s="13"/>
      <c r="B276" s="13"/>
      <c r="C276" s="13"/>
      <c r="D276" s="13"/>
      <c r="E276" s="137"/>
      <c r="F276" s="137"/>
      <c r="G276" s="130"/>
      <c r="H276" s="13"/>
      <c r="I276" s="13"/>
      <c r="J276" s="13"/>
      <c r="K276" s="13"/>
      <c r="L276" s="131"/>
      <c r="M276" s="13"/>
      <c r="N276" s="13"/>
      <c r="O276" s="13"/>
      <c r="P276" s="13"/>
      <c r="Q276" s="13"/>
      <c r="R276" s="131"/>
      <c r="S276" s="134"/>
      <c r="T276" s="135"/>
      <c r="U276" s="136"/>
      <c r="V276" s="135"/>
      <c r="W276" s="13"/>
      <c r="X276" s="13"/>
      <c r="Y276" s="13"/>
    </row>
    <row r="277" spans="1:25">
      <c r="A277" s="13"/>
      <c r="B277" s="13"/>
      <c r="C277" s="13"/>
      <c r="D277" s="13"/>
      <c r="E277" s="13"/>
      <c r="F277" s="137"/>
      <c r="G277" s="130"/>
      <c r="H277" s="13"/>
      <c r="I277" s="13"/>
      <c r="J277" s="13"/>
      <c r="K277" s="13"/>
      <c r="L277" s="131"/>
      <c r="M277" s="13"/>
      <c r="N277" s="13"/>
      <c r="O277" s="13"/>
      <c r="P277" s="13"/>
      <c r="Q277" s="13"/>
      <c r="R277" s="131"/>
      <c r="S277" s="135"/>
      <c r="T277" s="135"/>
      <c r="U277" s="136"/>
      <c r="V277" s="135"/>
      <c r="W277" s="13"/>
      <c r="X277" s="13"/>
      <c r="Y277" s="13"/>
    </row>
    <row r="278" spans="1:25">
      <c r="A278" s="13"/>
      <c r="B278" s="13"/>
      <c r="C278" s="13"/>
      <c r="D278" s="13"/>
      <c r="E278" s="13"/>
      <c r="F278" s="137"/>
      <c r="G278" s="130"/>
      <c r="H278" s="13"/>
      <c r="I278" s="13"/>
      <c r="J278" s="13"/>
      <c r="K278" s="13"/>
      <c r="L278" s="131"/>
      <c r="M278" s="13"/>
      <c r="N278" s="13"/>
      <c r="O278" s="13"/>
      <c r="P278" s="13"/>
      <c r="Q278" s="13"/>
      <c r="R278" s="131"/>
      <c r="S278" s="135"/>
      <c r="T278" s="135"/>
      <c r="U278" s="136"/>
      <c r="V278" s="135"/>
      <c r="W278" s="13"/>
      <c r="X278" s="13"/>
      <c r="Y278" s="13"/>
    </row>
    <row r="279" spans="1:25">
      <c r="A279" s="13"/>
      <c r="B279" s="13"/>
      <c r="C279" s="13"/>
      <c r="D279" s="13"/>
      <c r="E279" s="13"/>
      <c r="F279" s="137"/>
      <c r="G279" s="130"/>
      <c r="H279" s="13"/>
      <c r="I279" s="13"/>
      <c r="J279" s="13"/>
      <c r="K279" s="13"/>
      <c r="L279" s="131"/>
      <c r="M279" s="13"/>
      <c r="N279" s="13"/>
      <c r="O279" s="13"/>
      <c r="P279" s="13"/>
      <c r="Q279" s="13"/>
      <c r="R279" s="131"/>
      <c r="S279" s="135"/>
      <c r="T279" s="135"/>
      <c r="U279" s="136"/>
      <c r="V279" s="135"/>
      <c r="W279" s="13"/>
      <c r="X279" s="13"/>
      <c r="Y279" s="13"/>
    </row>
    <row r="280" spans="1:25">
      <c r="A280" s="13"/>
      <c r="B280" s="13"/>
      <c r="C280" s="13"/>
      <c r="D280" s="13"/>
      <c r="E280" s="13"/>
      <c r="F280" s="137"/>
      <c r="G280" s="130"/>
      <c r="H280" s="13"/>
      <c r="I280" s="13"/>
      <c r="J280" s="13"/>
      <c r="K280" s="13"/>
      <c r="L280" s="131"/>
      <c r="M280" s="13"/>
      <c r="N280" s="13"/>
      <c r="O280" s="13"/>
      <c r="P280" s="13"/>
      <c r="Q280" s="13"/>
      <c r="R280" s="131"/>
      <c r="S280" s="135"/>
      <c r="T280" s="135"/>
      <c r="U280" s="136"/>
      <c r="V280" s="135"/>
      <c r="W280" s="13"/>
      <c r="X280" s="13"/>
      <c r="Y280" s="13"/>
    </row>
    <row r="281" spans="1:25">
      <c r="A281" s="13"/>
      <c r="B281" s="13"/>
      <c r="C281" s="13"/>
      <c r="D281" s="13"/>
      <c r="E281" s="13"/>
      <c r="F281" s="137"/>
      <c r="G281" s="130"/>
      <c r="H281" s="13"/>
      <c r="I281" s="13"/>
      <c r="J281" s="13"/>
      <c r="K281" s="13"/>
      <c r="L281" s="131"/>
      <c r="M281" s="13"/>
      <c r="N281" s="13"/>
      <c r="O281" s="13"/>
      <c r="P281" s="13"/>
      <c r="Q281" s="13"/>
      <c r="R281" s="131"/>
      <c r="S281" s="135"/>
      <c r="T281" s="135"/>
      <c r="U281" s="136"/>
      <c r="V281" s="135"/>
      <c r="W281" s="13"/>
      <c r="X281" s="13"/>
      <c r="Y281" s="13"/>
    </row>
    <row r="282" spans="1:25">
      <c r="A282" s="13"/>
      <c r="B282" s="13"/>
      <c r="C282" s="13"/>
      <c r="D282" s="13"/>
      <c r="E282" s="13"/>
      <c r="F282" s="137"/>
      <c r="G282" s="130"/>
      <c r="H282" s="13"/>
      <c r="I282" s="13"/>
      <c r="J282" s="13"/>
      <c r="K282" s="13"/>
      <c r="L282" s="131"/>
      <c r="M282" s="13"/>
      <c r="N282" s="13"/>
      <c r="O282" s="13"/>
      <c r="P282" s="13"/>
      <c r="Q282" s="13"/>
      <c r="R282" s="131"/>
      <c r="S282" s="135"/>
      <c r="T282" s="135"/>
      <c r="U282" s="136"/>
      <c r="V282" s="135"/>
      <c r="W282" s="13"/>
      <c r="X282" s="13"/>
      <c r="Y282" s="13"/>
    </row>
    <row r="283" spans="1:25">
      <c r="A283" s="13"/>
      <c r="B283" s="13"/>
      <c r="C283" s="13"/>
      <c r="D283" s="13"/>
      <c r="E283" s="13"/>
      <c r="F283" s="137"/>
      <c r="G283" s="130"/>
      <c r="H283" s="13"/>
      <c r="I283" s="13"/>
      <c r="J283" s="13"/>
      <c r="K283" s="13"/>
      <c r="L283" s="131"/>
      <c r="M283" s="13"/>
      <c r="N283" s="13"/>
      <c r="O283" s="13"/>
      <c r="P283" s="13"/>
      <c r="Q283" s="13"/>
      <c r="R283" s="131"/>
      <c r="S283" s="135"/>
      <c r="T283" s="135"/>
      <c r="U283" s="136"/>
      <c r="V283" s="135"/>
      <c r="W283" s="13"/>
      <c r="X283" s="13"/>
      <c r="Y283" s="13"/>
    </row>
    <row r="284" spans="1:25">
      <c r="A284" s="13"/>
      <c r="B284" s="13"/>
      <c r="C284" s="13"/>
      <c r="D284" s="13"/>
      <c r="E284" s="13"/>
      <c r="F284" s="137"/>
      <c r="G284" s="130"/>
      <c r="H284" s="13"/>
      <c r="I284" s="13"/>
      <c r="J284" s="13"/>
      <c r="K284" s="13"/>
      <c r="L284" s="131"/>
      <c r="M284" s="13"/>
      <c r="N284" s="13"/>
      <c r="O284" s="13"/>
      <c r="P284" s="13"/>
      <c r="Q284" s="13"/>
      <c r="R284" s="131"/>
      <c r="S284" s="135"/>
      <c r="T284" s="135"/>
      <c r="U284" s="136"/>
      <c r="V284" s="135"/>
      <c r="W284" s="13"/>
      <c r="X284" s="13"/>
      <c r="Y284" s="13"/>
    </row>
    <row r="285" spans="1:25">
      <c r="A285" s="13"/>
      <c r="B285" s="13"/>
      <c r="C285" s="13"/>
      <c r="D285" s="13"/>
      <c r="E285" s="137"/>
      <c r="F285" s="137"/>
      <c r="G285" s="130"/>
      <c r="H285" s="13"/>
      <c r="I285" s="13"/>
      <c r="J285" s="13"/>
      <c r="K285" s="13"/>
      <c r="L285" s="131"/>
      <c r="M285" s="13"/>
      <c r="N285" s="13"/>
      <c r="O285" s="13"/>
      <c r="P285" s="13"/>
      <c r="Q285" s="13"/>
      <c r="R285" s="131"/>
      <c r="S285" s="135"/>
      <c r="T285" s="135"/>
      <c r="U285" s="136"/>
      <c r="V285" s="135"/>
      <c r="W285" s="13"/>
      <c r="X285" s="13"/>
      <c r="Y285" s="13"/>
    </row>
    <row r="286" spans="1:25">
      <c r="A286" s="13"/>
      <c r="B286" s="13"/>
      <c r="C286" s="13"/>
      <c r="D286" s="13"/>
      <c r="E286" s="13"/>
      <c r="F286" s="137"/>
      <c r="G286" s="130"/>
      <c r="H286" s="13"/>
      <c r="I286" s="13"/>
      <c r="J286" s="13"/>
      <c r="K286" s="13"/>
      <c r="L286" s="131"/>
      <c r="M286" s="13"/>
      <c r="N286" s="13"/>
      <c r="O286" s="13"/>
      <c r="P286" s="13"/>
      <c r="Q286" s="13"/>
      <c r="R286" s="131"/>
      <c r="S286" s="135"/>
      <c r="T286" s="135"/>
      <c r="U286" s="136"/>
      <c r="V286" s="135"/>
      <c r="W286" s="13"/>
      <c r="X286" s="13"/>
      <c r="Y286" s="13"/>
    </row>
    <row r="287" spans="1:25">
      <c r="A287" s="13"/>
      <c r="B287" s="13"/>
      <c r="C287" s="13"/>
      <c r="D287" s="13"/>
      <c r="E287" s="13"/>
      <c r="F287" s="137"/>
      <c r="G287" s="130"/>
      <c r="H287" s="13"/>
      <c r="I287" s="13"/>
      <c r="J287" s="13"/>
      <c r="K287" s="13"/>
      <c r="L287" s="131"/>
      <c r="M287" s="13"/>
      <c r="N287" s="13"/>
      <c r="O287" s="13"/>
      <c r="P287" s="13"/>
      <c r="Q287" s="13"/>
      <c r="R287" s="131"/>
      <c r="S287" s="135"/>
      <c r="T287" s="135"/>
      <c r="U287" s="136"/>
      <c r="V287" s="135"/>
      <c r="W287" s="13"/>
      <c r="X287" s="13"/>
      <c r="Y287" s="13"/>
    </row>
    <row r="288" spans="1:25">
      <c r="A288" s="13"/>
      <c r="B288" s="13"/>
      <c r="C288" s="13"/>
      <c r="D288" s="13"/>
      <c r="E288" s="13"/>
      <c r="F288" s="137"/>
      <c r="G288" s="130"/>
      <c r="H288" s="13"/>
      <c r="I288" s="13"/>
      <c r="J288" s="13"/>
      <c r="K288" s="13"/>
      <c r="L288" s="131"/>
      <c r="M288" s="13"/>
      <c r="N288" s="13"/>
      <c r="O288" s="13"/>
      <c r="P288" s="13"/>
      <c r="Q288" s="13"/>
      <c r="R288" s="131"/>
      <c r="S288" s="135"/>
      <c r="T288" s="135"/>
      <c r="U288" s="136"/>
      <c r="V288" s="135"/>
      <c r="W288" s="13"/>
      <c r="X288" s="13"/>
      <c r="Y288" s="13"/>
    </row>
    <row r="289" spans="1:25">
      <c r="A289" s="13"/>
      <c r="B289" s="13"/>
      <c r="C289" s="13"/>
      <c r="D289" s="13"/>
      <c r="E289" s="13"/>
      <c r="F289" s="137"/>
      <c r="G289" s="130"/>
      <c r="H289" s="13"/>
      <c r="I289" s="13"/>
      <c r="J289" s="13"/>
      <c r="K289" s="13"/>
      <c r="L289" s="131"/>
      <c r="M289" s="13"/>
      <c r="N289" s="13"/>
      <c r="O289" s="13"/>
      <c r="P289" s="13"/>
      <c r="Q289" s="13"/>
      <c r="R289" s="131"/>
      <c r="S289" s="135"/>
      <c r="T289" s="135"/>
      <c r="U289" s="136"/>
      <c r="V289" s="135"/>
      <c r="W289" s="13"/>
      <c r="X289" s="13"/>
      <c r="Y289" s="13"/>
    </row>
    <row r="290" spans="1:25">
      <c r="A290" s="13"/>
      <c r="B290" s="13"/>
      <c r="C290" s="13"/>
      <c r="D290" s="13"/>
      <c r="E290" s="13"/>
      <c r="F290" s="137"/>
      <c r="G290" s="130"/>
      <c r="H290" s="13"/>
      <c r="I290" s="13"/>
      <c r="J290" s="13"/>
      <c r="K290" s="13"/>
      <c r="L290" s="131"/>
      <c r="M290" s="13"/>
      <c r="N290" s="13"/>
      <c r="O290" s="13"/>
      <c r="P290" s="13"/>
      <c r="Q290" s="13"/>
      <c r="R290" s="131"/>
      <c r="S290" s="135"/>
      <c r="T290" s="135"/>
      <c r="U290" s="136"/>
      <c r="V290" s="135"/>
      <c r="W290" s="13"/>
      <c r="X290" s="13"/>
      <c r="Y290" s="13"/>
    </row>
    <row r="291" spans="1:25">
      <c r="A291" s="13"/>
      <c r="B291" s="13"/>
      <c r="C291" s="13"/>
      <c r="D291" s="13"/>
      <c r="E291" s="137"/>
      <c r="F291" s="137"/>
      <c r="G291" s="130"/>
      <c r="H291" s="13"/>
      <c r="I291" s="13"/>
      <c r="J291" s="13"/>
      <c r="K291" s="13"/>
      <c r="L291" s="131"/>
      <c r="M291" s="13"/>
      <c r="N291" s="13"/>
      <c r="O291" s="13"/>
      <c r="P291" s="13"/>
      <c r="Q291" s="13"/>
      <c r="R291" s="131"/>
      <c r="S291" s="135"/>
      <c r="T291" s="135"/>
      <c r="U291" s="136"/>
      <c r="V291" s="135"/>
      <c r="W291" s="13"/>
      <c r="X291" s="13"/>
      <c r="Y291" s="13"/>
    </row>
    <row r="292" spans="1:25">
      <c r="A292" s="13"/>
      <c r="B292" s="13"/>
      <c r="C292" s="13"/>
      <c r="D292" s="13"/>
      <c r="E292" s="13"/>
      <c r="F292" s="137"/>
      <c r="G292" s="130"/>
      <c r="H292" s="13"/>
      <c r="I292" s="13"/>
      <c r="J292" s="13"/>
      <c r="K292" s="13"/>
      <c r="L292" s="131"/>
      <c r="M292" s="13"/>
      <c r="N292" s="13"/>
      <c r="O292" s="13"/>
      <c r="P292" s="13"/>
      <c r="Q292" s="13"/>
      <c r="R292" s="131"/>
      <c r="S292" s="135"/>
      <c r="T292" s="135"/>
      <c r="U292" s="136"/>
      <c r="V292" s="135"/>
      <c r="W292" s="13"/>
      <c r="X292" s="13"/>
      <c r="Y292" s="13"/>
    </row>
    <row r="293" spans="1:25">
      <c r="A293" s="13"/>
      <c r="B293" s="13"/>
      <c r="C293" s="13"/>
      <c r="D293" s="13"/>
      <c r="E293" s="13"/>
      <c r="F293" s="137"/>
      <c r="G293" s="130"/>
      <c r="H293" s="13"/>
      <c r="I293" s="13"/>
      <c r="J293" s="13"/>
      <c r="K293" s="13"/>
      <c r="L293" s="131"/>
      <c r="M293" s="13"/>
      <c r="N293" s="13"/>
      <c r="O293" s="13"/>
      <c r="P293" s="13"/>
      <c r="Q293" s="13"/>
      <c r="R293" s="131"/>
      <c r="S293" s="135"/>
      <c r="T293" s="135"/>
      <c r="U293" s="136"/>
      <c r="V293" s="135"/>
      <c r="W293" s="13"/>
      <c r="X293" s="13"/>
      <c r="Y293" s="13"/>
    </row>
    <row r="294" spans="1:25">
      <c r="A294" s="13"/>
      <c r="B294" s="13"/>
      <c r="C294" s="13"/>
      <c r="D294" s="13"/>
      <c r="E294" s="13"/>
      <c r="F294" s="137"/>
      <c r="G294" s="130"/>
      <c r="H294" s="13"/>
      <c r="I294" s="13"/>
      <c r="J294" s="13"/>
      <c r="K294" s="13"/>
      <c r="L294" s="131"/>
      <c r="M294" s="13"/>
      <c r="N294" s="13"/>
      <c r="O294" s="13"/>
      <c r="P294" s="13"/>
      <c r="Q294" s="13"/>
      <c r="R294" s="131"/>
      <c r="S294" s="135"/>
      <c r="T294" s="135"/>
      <c r="U294" s="136"/>
      <c r="V294" s="135"/>
      <c r="W294" s="13"/>
      <c r="X294" s="13"/>
      <c r="Y294" s="13"/>
    </row>
    <row r="295" spans="1:25">
      <c r="A295" s="13"/>
      <c r="B295" s="13"/>
      <c r="C295" s="13"/>
      <c r="D295" s="13"/>
      <c r="E295" s="13"/>
      <c r="F295" s="137"/>
      <c r="G295" s="130"/>
      <c r="H295" s="13"/>
      <c r="I295" s="13"/>
      <c r="J295" s="13"/>
      <c r="K295" s="13"/>
      <c r="L295" s="131"/>
      <c r="M295" s="13"/>
      <c r="N295" s="13"/>
      <c r="O295" s="13"/>
      <c r="P295" s="13"/>
      <c r="Q295" s="13"/>
      <c r="R295" s="131"/>
      <c r="S295" s="135"/>
      <c r="T295" s="135"/>
      <c r="U295" s="136"/>
      <c r="V295" s="135"/>
      <c r="W295" s="13"/>
      <c r="X295" s="13"/>
      <c r="Y295" s="13"/>
    </row>
    <row r="296" spans="1:25">
      <c r="A296" s="13"/>
      <c r="B296" s="13"/>
      <c r="C296" s="13"/>
      <c r="D296" s="13"/>
      <c r="E296" s="13"/>
      <c r="F296" s="137"/>
      <c r="G296" s="130"/>
      <c r="H296" s="13"/>
      <c r="I296" s="13"/>
      <c r="J296" s="13"/>
      <c r="K296" s="13"/>
      <c r="L296" s="131"/>
      <c r="M296" s="13"/>
      <c r="N296" s="13"/>
      <c r="O296" s="13"/>
      <c r="P296" s="13"/>
      <c r="Q296" s="13"/>
      <c r="R296" s="131"/>
      <c r="S296" s="135"/>
      <c r="T296" s="135"/>
      <c r="U296" s="136"/>
      <c r="V296" s="135"/>
      <c r="W296" s="13"/>
      <c r="X296" s="13"/>
      <c r="Y296" s="13"/>
    </row>
    <row r="297" spans="1:25">
      <c r="A297" s="13"/>
      <c r="B297" s="13"/>
      <c r="C297" s="13"/>
      <c r="D297" s="13"/>
      <c r="E297" s="137"/>
      <c r="F297" s="137"/>
      <c r="G297" s="130"/>
      <c r="H297" s="13"/>
      <c r="I297" s="13"/>
      <c r="J297" s="13"/>
      <c r="K297" s="13"/>
      <c r="L297" s="131"/>
      <c r="M297" s="13"/>
      <c r="N297" s="13"/>
      <c r="O297" s="13"/>
      <c r="P297" s="13"/>
      <c r="Q297" s="13"/>
      <c r="R297" s="131"/>
      <c r="S297" s="135"/>
      <c r="T297" s="135"/>
      <c r="U297" s="136"/>
      <c r="V297" s="135"/>
      <c r="W297" s="13"/>
      <c r="X297" s="13"/>
      <c r="Y297" s="13"/>
    </row>
    <row r="298" spans="1:25">
      <c r="A298" s="13"/>
      <c r="B298" s="13"/>
      <c r="C298" s="13"/>
      <c r="D298" s="13"/>
      <c r="E298" s="137"/>
      <c r="F298" s="137"/>
      <c r="G298" s="130"/>
      <c r="H298" s="13"/>
      <c r="I298" s="13"/>
      <c r="J298" s="13"/>
      <c r="K298" s="13"/>
      <c r="L298" s="131"/>
      <c r="M298" s="13"/>
      <c r="N298" s="13"/>
      <c r="O298" s="13"/>
      <c r="P298" s="13"/>
      <c r="Q298" s="13"/>
      <c r="R298" s="131"/>
      <c r="S298" s="135"/>
      <c r="T298" s="135"/>
      <c r="U298" s="136"/>
      <c r="V298" s="135"/>
      <c r="W298" s="13"/>
      <c r="X298" s="13"/>
      <c r="Y298" s="13"/>
    </row>
    <row r="299" spans="1:25">
      <c r="A299" s="13"/>
      <c r="B299" s="13"/>
      <c r="C299" s="13"/>
      <c r="D299" s="13"/>
      <c r="E299" s="13"/>
      <c r="F299" s="137"/>
      <c r="G299" s="130"/>
      <c r="H299" s="13"/>
      <c r="I299" s="13"/>
      <c r="J299" s="13"/>
      <c r="K299" s="13"/>
      <c r="L299" s="131"/>
      <c r="M299" s="13"/>
      <c r="N299" s="13"/>
      <c r="O299" s="13"/>
      <c r="P299" s="13"/>
      <c r="Q299" s="13"/>
      <c r="R299" s="131"/>
      <c r="S299" s="135"/>
      <c r="T299" s="135"/>
      <c r="U299" s="136"/>
      <c r="V299" s="135"/>
      <c r="W299" s="13"/>
      <c r="X299" s="13"/>
      <c r="Y299" s="13"/>
    </row>
    <row r="300" spans="1:25">
      <c r="A300" s="13"/>
      <c r="B300" s="13"/>
      <c r="C300" s="13"/>
      <c r="D300" s="13"/>
      <c r="E300" s="13"/>
      <c r="F300" s="137"/>
      <c r="G300" s="130"/>
      <c r="H300" s="13"/>
      <c r="I300" s="13"/>
      <c r="J300" s="13"/>
      <c r="K300" s="13"/>
      <c r="L300" s="131"/>
      <c r="M300" s="13"/>
      <c r="N300" s="13"/>
      <c r="O300" s="13"/>
      <c r="P300" s="13"/>
      <c r="Q300" s="13"/>
      <c r="R300" s="131"/>
      <c r="S300" s="135"/>
      <c r="T300" s="135"/>
      <c r="U300" s="136"/>
      <c r="V300" s="135"/>
      <c r="W300" s="13"/>
      <c r="X300" s="13"/>
      <c r="Y300" s="13"/>
    </row>
    <row r="301" spans="1:25">
      <c r="A301" s="13"/>
      <c r="B301" s="13"/>
      <c r="C301" s="13"/>
      <c r="D301" s="13"/>
      <c r="E301" s="13"/>
      <c r="F301" s="137"/>
      <c r="G301" s="130"/>
      <c r="H301" s="13"/>
      <c r="I301" s="13"/>
      <c r="J301" s="13"/>
      <c r="K301" s="13"/>
      <c r="L301" s="131"/>
      <c r="M301" s="13"/>
      <c r="N301" s="13"/>
      <c r="O301" s="13"/>
      <c r="P301" s="13"/>
      <c r="Q301" s="13"/>
      <c r="R301" s="131"/>
      <c r="S301" s="135"/>
      <c r="T301" s="135"/>
      <c r="U301" s="136"/>
      <c r="V301" s="135"/>
      <c r="W301" s="13"/>
      <c r="X301" s="13"/>
      <c r="Y301" s="13"/>
    </row>
    <row r="302" spans="1:25">
      <c r="A302" s="13"/>
      <c r="B302" s="13"/>
      <c r="C302" s="13"/>
      <c r="D302" s="13"/>
      <c r="E302" s="137"/>
      <c r="F302" s="137"/>
      <c r="G302" s="130"/>
      <c r="H302" s="13"/>
      <c r="I302" s="13"/>
      <c r="J302" s="13"/>
      <c r="K302" s="13"/>
      <c r="L302" s="131"/>
      <c r="M302" s="13"/>
      <c r="N302" s="13"/>
      <c r="O302" s="13"/>
      <c r="P302" s="13"/>
      <c r="Q302" s="13"/>
      <c r="R302" s="131"/>
      <c r="S302" s="135"/>
      <c r="T302" s="135"/>
      <c r="U302" s="136"/>
      <c r="V302" s="135"/>
      <c r="W302" s="13"/>
      <c r="X302" s="13"/>
      <c r="Y302" s="13"/>
    </row>
    <row r="303" spans="1:25">
      <c r="A303" s="13"/>
      <c r="B303" s="13"/>
      <c r="C303" s="13"/>
      <c r="D303" s="13"/>
      <c r="E303" s="13"/>
      <c r="F303" s="137"/>
      <c r="G303" s="130"/>
      <c r="H303" s="13"/>
      <c r="I303" s="13"/>
      <c r="J303" s="13"/>
      <c r="K303" s="13"/>
      <c r="L303" s="131"/>
      <c r="M303" s="13"/>
      <c r="N303" s="13"/>
      <c r="O303" s="13"/>
      <c r="P303" s="13"/>
      <c r="Q303" s="13"/>
      <c r="R303" s="131"/>
      <c r="S303" s="135"/>
      <c r="T303" s="135"/>
      <c r="U303" s="136"/>
      <c r="V303" s="135"/>
      <c r="W303" s="13"/>
      <c r="X303" s="13"/>
      <c r="Y303" s="13"/>
    </row>
    <row r="304" spans="1:25">
      <c r="A304" s="13"/>
      <c r="B304" s="13"/>
      <c r="C304" s="13"/>
      <c r="D304" s="13"/>
      <c r="E304" s="137"/>
      <c r="F304" s="137"/>
      <c r="G304" s="130"/>
      <c r="H304" s="13"/>
      <c r="I304" s="13"/>
      <c r="J304" s="13"/>
      <c r="K304" s="13"/>
      <c r="L304" s="131"/>
      <c r="M304" s="13"/>
      <c r="N304" s="13"/>
      <c r="O304" s="13"/>
      <c r="P304" s="13"/>
      <c r="Q304" s="13"/>
      <c r="R304" s="131"/>
      <c r="S304" s="135"/>
      <c r="T304" s="135"/>
      <c r="U304" s="136"/>
      <c r="V304" s="135"/>
      <c r="W304" s="13"/>
      <c r="X304" s="13"/>
      <c r="Y304" s="13"/>
    </row>
    <row r="305" spans="1:25">
      <c r="A305" s="13"/>
      <c r="B305" s="13"/>
      <c r="C305" s="13"/>
      <c r="D305" s="13"/>
      <c r="E305" s="13"/>
      <c r="F305" s="137"/>
      <c r="G305" s="130"/>
      <c r="H305" s="13"/>
      <c r="I305" s="13"/>
      <c r="J305" s="13"/>
      <c r="K305" s="13"/>
      <c r="L305" s="131"/>
      <c r="M305" s="13"/>
      <c r="N305" s="13"/>
      <c r="O305" s="13"/>
      <c r="P305" s="13"/>
      <c r="Q305" s="13"/>
      <c r="R305" s="131"/>
      <c r="S305" s="135"/>
      <c r="T305" s="135"/>
      <c r="U305" s="136"/>
      <c r="V305" s="135"/>
      <c r="W305" s="13"/>
      <c r="X305" s="13"/>
      <c r="Y305" s="13"/>
    </row>
    <row r="306" spans="1:25">
      <c r="A306" s="13"/>
      <c r="B306" s="13"/>
      <c r="C306" s="13"/>
      <c r="D306" s="13"/>
      <c r="E306" s="13"/>
      <c r="F306" s="137"/>
      <c r="G306" s="130"/>
      <c r="H306" s="13"/>
      <c r="I306" s="13"/>
      <c r="J306" s="13"/>
      <c r="K306" s="13"/>
      <c r="L306" s="131"/>
      <c r="M306" s="13"/>
      <c r="N306" s="13"/>
      <c r="O306" s="13"/>
      <c r="P306" s="13"/>
      <c r="Q306" s="13"/>
      <c r="R306" s="131"/>
      <c r="S306" s="135"/>
      <c r="T306" s="135"/>
      <c r="U306" s="136"/>
      <c r="V306" s="135"/>
      <c r="W306" s="13"/>
      <c r="X306" s="13"/>
      <c r="Y306" s="13"/>
    </row>
    <row r="307" spans="1:25">
      <c r="A307" s="13"/>
      <c r="B307" s="13"/>
      <c r="C307" s="13"/>
      <c r="D307" s="13"/>
      <c r="E307" s="13"/>
      <c r="F307" s="137"/>
      <c r="G307" s="130"/>
      <c r="H307" s="13"/>
      <c r="I307" s="13"/>
      <c r="J307" s="13"/>
      <c r="K307" s="13"/>
      <c r="L307" s="131"/>
      <c r="M307" s="13"/>
      <c r="N307" s="13"/>
      <c r="O307" s="13"/>
      <c r="P307" s="13"/>
      <c r="Q307" s="13"/>
      <c r="R307" s="131"/>
      <c r="S307" s="135"/>
      <c r="T307" s="135"/>
      <c r="U307" s="136"/>
      <c r="V307" s="135"/>
      <c r="W307" s="13"/>
      <c r="X307" s="13"/>
      <c r="Y307" s="13"/>
    </row>
    <row r="308" spans="1:25">
      <c r="A308" s="13"/>
      <c r="B308" s="13"/>
      <c r="C308" s="13"/>
      <c r="D308" s="13"/>
      <c r="E308" s="13"/>
      <c r="F308" s="137"/>
      <c r="G308" s="130"/>
      <c r="H308" s="13"/>
      <c r="I308" s="13"/>
      <c r="J308" s="13"/>
      <c r="K308" s="13"/>
      <c r="L308" s="131"/>
      <c r="M308" s="13"/>
      <c r="N308" s="13"/>
      <c r="O308" s="13"/>
      <c r="P308" s="13"/>
      <c r="Q308" s="13"/>
      <c r="R308" s="131"/>
      <c r="S308" s="135"/>
      <c r="T308" s="135"/>
      <c r="U308" s="136"/>
      <c r="V308" s="135"/>
      <c r="W308" s="13"/>
      <c r="X308" s="13"/>
      <c r="Y308" s="13"/>
    </row>
    <row r="309" spans="1:25">
      <c r="A309" s="13"/>
      <c r="B309" s="13"/>
      <c r="C309" s="13"/>
      <c r="D309" s="13"/>
      <c r="E309" s="13"/>
      <c r="F309" s="137"/>
      <c r="G309" s="130"/>
      <c r="H309" s="13"/>
      <c r="I309" s="13"/>
      <c r="J309" s="13"/>
      <c r="K309" s="13"/>
      <c r="L309" s="131"/>
      <c r="M309" s="13"/>
      <c r="N309" s="13"/>
      <c r="O309" s="13"/>
      <c r="P309" s="13"/>
      <c r="Q309" s="13"/>
      <c r="R309" s="131"/>
      <c r="S309" s="135"/>
      <c r="T309" s="135"/>
      <c r="U309" s="136"/>
      <c r="V309" s="135"/>
      <c r="W309" s="13"/>
      <c r="X309" s="13"/>
      <c r="Y309" s="13"/>
    </row>
    <row r="310" spans="1:25">
      <c r="A310" s="13"/>
      <c r="B310" s="13"/>
      <c r="C310" s="13"/>
      <c r="D310" s="13"/>
      <c r="E310" s="137"/>
      <c r="F310" s="137"/>
      <c r="G310" s="130"/>
      <c r="H310" s="13"/>
      <c r="I310" s="13"/>
      <c r="J310" s="13"/>
      <c r="K310" s="13"/>
      <c r="L310" s="131"/>
      <c r="M310" s="13"/>
      <c r="N310" s="13"/>
      <c r="O310" s="13"/>
      <c r="P310" s="13"/>
      <c r="Q310" s="13"/>
      <c r="R310" s="131"/>
      <c r="S310" s="135"/>
      <c r="T310" s="135"/>
      <c r="U310" s="136"/>
      <c r="V310" s="135"/>
      <c r="W310" s="13"/>
      <c r="X310" s="13"/>
      <c r="Y310" s="13"/>
    </row>
    <row r="311" spans="1:25">
      <c r="A311" s="13"/>
      <c r="B311" s="13"/>
      <c r="C311" s="13"/>
      <c r="D311" s="13"/>
      <c r="E311" s="137"/>
      <c r="F311" s="137"/>
      <c r="G311" s="130"/>
      <c r="H311" s="13"/>
      <c r="I311" s="13"/>
      <c r="J311" s="13"/>
      <c r="K311" s="13"/>
      <c r="L311" s="131"/>
      <c r="M311" s="13"/>
      <c r="N311" s="13"/>
      <c r="O311" s="13"/>
      <c r="P311" s="13"/>
      <c r="Q311" s="13"/>
      <c r="R311" s="131"/>
      <c r="S311" s="135"/>
      <c r="T311" s="135"/>
      <c r="U311" s="136"/>
      <c r="V311" s="135"/>
      <c r="W311" s="13"/>
      <c r="X311" s="13"/>
      <c r="Y311" s="13"/>
    </row>
    <row r="312" spans="1:25">
      <c r="A312" s="13"/>
      <c r="B312" s="13"/>
      <c r="C312" s="13"/>
      <c r="D312" s="13"/>
      <c r="E312" s="137"/>
      <c r="F312" s="137"/>
      <c r="G312" s="130"/>
      <c r="H312" s="13"/>
      <c r="I312" s="13"/>
      <c r="J312" s="13"/>
      <c r="K312" s="13"/>
      <c r="L312" s="131"/>
      <c r="M312" s="13"/>
      <c r="N312" s="13"/>
      <c r="O312" s="13"/>
      <c r="P312" s="13"/>
      <c r="Q312" s="13"/>
      <c r="R312" s="131"/>
      <c r="S312" s="135"/>
      <c r="T312" s="135"/>
      <c r="U312" s="136"/>
      <c r="V312" s="135"/>
      <c r="W312" s="13"/>
      <c r="X312" s="13"/>
      <c r="Y312" s="13"/>
    </row>
    <row r="313" spans="1:25">
      <c r="A313" s="13"/>
      <c r="B313" s="13"/>
      <c r="C313" s="13"/>
      <c r="D313" s="13"/>
      <c r="E313" s="137"/>
      <c r="F313" s="137"/>
      <c r="G313" s="130"/>
      <c r="H313" s="13"/>
      <c r="I313" s="13"/>
      <c r="J313" s="13"/>
      <c r="K313" s="13"/>
      <c r="L313" s="131"/>
      <c r="M313" s="13"/>
      <c r="N313" s="13"/>
      <c r="O313" s="13"/>
      <c r="P313" s="13"/>
      <c r="Q313" s="13"/>
      <c r="R313" s="131"/>
      <c r="S313" s="135"/>
      <c r="T313" s="135"/>
      <c r="U313" s="136"/>
      <c r="V313" s="135"/>
      <c r="W313" s="13"/>
      <c r="X313" s="13"/>
      <c r="Y313" s="13"/>
    </row>
    <row r="314" spans="1:25">
      <c r="A314" s="13"/>
      <c r="B314" s="13"/>
      <c r="C314" s="13"/>
      <c r="D314" s="13"/>
      <c r="E314" s="137"/>
      <c r="F314" s="137"/>
      <c r="G314" s="130"/>
      <c r="H314" s="13"/>
      <c r="I314" s="13"/>
      <c r="J314" s="13"/>
      <c r="K314" s="13"/>
      <c r="L314" s="131"/>
      <c r="M314" s="13"/>
      <c r="N314" s="13"/>
      <c r="O314" s="13"/>
      <c r="P314" s="13"/>
      <c r="Q314" s="13"/>
      <c r="R314" s="131"/>
      <c r="S314" s="135"/>
      <c r="T314" s="135"/>
      <c r="U314" s="136"/>
      <c r="V314" s="135"/>
      <c r="W314" s="13"/>
      <c r="X314" s="13"/>
      <c r="Y314" s="13"/>
    </row>
    <row r="315" spans="1:25">
      <c r="A315" s="13"/>
      <c r="B315" s="13"/>
      <c r="C315" s="13"/>
      <c r="D315" s="13"/>
      <c r="E315" s="13"/>
      <c r="F315" s="137"/>
      <c r="G315" s="130"/>
      <c r="H315" s="13"/>
      <c r="I315" s="13"/>
      <c r="J315" s="13"/>
      <c r="K315" s="13"/>
      <c r="L315" s="131"/>
      <c r="M315" s="13"/>
      <c r="N315" s="13"/>
      <c r="O315" s="13"/>
      <c r="P315" s="13"/>
      <c r="Q315" s="13"/>
      <c r="R315" s="131"/>
      <c r="S315" s="135"/>
      <c r="T315" s="135"/>
      <c r="U315" s="136"/>
      <c r="V315" s="135"/>
      <c r="W315" s="13"/>
      <c r="X315" s="13"/>
      <c r="Y315" s="13"/>
    </row>
    <row r="316" spans="1:25">
      <c r="A316" s="13"/>
      <c r="B316" s="13"/>
      <c r="C316" s="13"/>
      <c r="D316" s="13"/>
      <c r="E316" s="13"/>
      <c r="F316" s="137"/>
      <c r="G316" s="130"/>
      <c r="H316" s="13"/>
      <c r="I316" s="13"/>
      <c r="J316" s="13"/>
      <c r="K316" s="13"/>
      <c r="L316" s="131"/>
      <c r="M316" s="13"/>
      <c r="N316" s="13"/>
      <c r="O316" s="13"/>
      <c r="P316" s="13"/>
      <c r="Q316" s="13"/>
      <c r="R316" s="131"/>
      <c r="S316" s="135"/>
      <c r="T316" s="135"/>
      <c r="U316" s="136"/>
      <c r="V316" s="135"/>
      <c r="W316" s="13"/>
      <c r="X316" s="13"/>
      <c r="Y316" s="13"/>
    </row>
    <row r="317" spans="1:25">
      <c r="A317" s="13"/>
      <c r="B317" s="13"/>
      <c r="C317" s="13"/>
      <c r="D317" s="13"/>
      <c r="E317" s="137"/>
      <c r="F317" s="137"/>
      <c r="G317" s="130"/>
      <c r="H317" s="13"/>
      <c r="I317" s="13"/>
      <c r="J317" s="13"/>
      <c r="K317" s="13"/>
      <c r="L317" s="131"/>
      <c r="M317" s="13"/>
      <c r="N317" s="13"/>
      <c r="O317" s="13"/>
      <c r="P317" s="13"/>
      <c r="Q317" s="13"/>
      <c r="R317" s="131"/>
      <c r="S317" s="135"/>
      <c r="T317" s="135"/>
      <c r="U317" s="136"/>
      <c r="V317" s="135"/>
      <c r="W317" s="13"/>
      <c r="X317" s="13"/>
      <c r="Y317" s="13"/>
    </row>
    <row r="318" spans="1:25">
      <c r="A318" s="13"/>
      <c r="B318" s="13"/>
      <c r="C318" s="13"/>
      <c r="D318" s="13"/>
      <c r="E318" s="137"/>
      <c r="F318" s="137"/>
      <c r="G318" s="130"/>
      <c r="H318" s="13"/>
      <c r="I318" s="13"/>
      <c r="J318" s="13"/>
      <c r="K318" s="13"/>
      <c r="L318" s="131"/>
      <c r="M318" s="13"/>
      <c r="N318" s="13"/>
      <c r="O318" s="13"/>
      <c r="P318" s="13"/>
      <c r="Q318" s="13"/>
      <c r="R318" s="131"/>
      <c r="S318" s="135"/>
      <c r="T318" s="135"/>
      <c r="U318" s="136"/>
      <c r="V318" s="135"/>
      <c r="W318" s="13"/>
      <c r="X318" s="13"/>
      <c r="Y318" s="13"/>
    </row>
    <row r="319" spans="1:25">
      <c r="A319" s="13"/>
      <c r="B319" s="13"/>
      <c r="C319" s="13"/>
      <c r="D319" s="13"/>
      <c r="E319" s="137"/>
      <c r="F319" s="137"/>
      <c r="G319" s="130"/>
      <c r="H319" s="13"/>
      <c r="I319" s="13"/>
      <c r="J319" s="13"/>
      <c r="K319" s="13"/>
      <c r="L319" s="131"/>
      <c r="M319" s="13"/>
      <c r="N319" s="13"/>
      <c r="O319" s="13"/>
      <c r="P319" s="13"/>
      <c r="Q319" s="13"/>
      <c r="R319" s="131"/>
      <c r="S319" s="135"/>
      <c r="T319" s="135"/>
      <c r="U319" s="136"/>
      <c r="V319" s="135"/>
      <c r="W319" s="13"/>
      <c r="X319" s="13"/>
      <c r="Y319" s="13"/>
    </row>
    <row r="320" spans="1:25">
      <c r="A320" s="13"/>
      <c r="B320" s="13"/>
      <c r="C320" s="13"/>
      <c r="D320" s="13"/>
      <c r="E320" s="137"/>
      <c r="F320" s="137"/>
      <c r="G320" s="130"/>
      <c r="H320" s="13"/>
      <c r="I320" s="13"/>
      <c r="J320" s="13"/>
      <c r="K320" s="13"/>
      <c r="L320" s="131"/>
      <c r="M320" s="13"/>
      <c r="N320" s="13"/>
      <c r="O320" s="13"/>
      <c r="P320" s="13"/>
      <c r="Q320" s="13"/>
      <c r="R320" s="131"/>
      <c r="S320" s="135"/>
      <c r="T320" s="135"/>
      <c r="U320" s="136"/>
      <c r="V320" s="135"/>
      <c r="W320" s="13"/>
      <c r="X320" s="13"/>
      <c r="Y320" s="13"/>
    </row>
    <row r="321" spans="1:25">
      <c r="A321" s="13"/>
      <c r="B321" s="13"/>
      <c r="C321" s="13"/>
      <c r="D321" s="13"/>
      <c r="E321" s="137"/>
      <c r="F321" s="137"/>
      <c r="G321" s="130"/>
      <c r="H321" s="13"/>
      <c r="I321" s="13"/>
      <c r="J321" s="13"/>
      <c r="K321" s="13"/>
      <c r="L321" s="131"/>
      <c r="M321" s="13"/>
      <c r="N321" s="13"/>
      <c r="O321" s="13"/>
      <c r="P321" s="13"/>
      <c r="Q321" s="13"/>
      <c r="R321" s="131"/>
      <c r="S321" s="135"/>
      <c r="T321" s="135"/>
      <c r="U321" s="136"/>
      <c r="V321" s="135"/>
      <c r="W321" s="13"/>
      <c r="X321" s="13"/>
      <c r="Y321" s="13"/>
    </row>
    <row r="322" spans="1:25">
      <c r="A322" s="13"/>
      <c r="B322" s="13"/>
      <c r="C322" s="13"/>
      <c r="D322" s="13"/>
      <c r="E322" s="137"/>
      <c r="F322" s="137"/>
      <c r="G322" s="130"/>
      <c r="H322" s="13"/>
      <c r="I322" s="13"/>
      <c r="J322" s="13"/>
      <c r="K322" s="13"/>
      <c r="L322" s="131"/>
      <c r="M322" s="13"/>
      <c r="N322" s="13"/>
      <c r="O322" s="13"/>
      <c r="P322" s="13"/>
      <c r="Q322" s="13"/>
      <c r="R322" s="131"/>
      <c r="S322" s="134"/>
      <c r="T322" s="135"/>
      <c r="U322" s="136"/>
      <c r="V322" s="135"/>
      <c r="W322" s="13"/>
      <c r="X322" s="13"/>
      <c r="Y322" s="13"/>
    </row>
    <row r="323" spans="1:25">
      <c r="A323" s="13"/>
      <c r="B323" s="13"/>
      <c r="C323" s="13"/>
      <c r="D323" s="13"/>
      <c r="E323" s="13"/>
      <c r="F323" s="137"/>
      <c r="G323" s="130"/>
      <c r="H323" s="13"/>
      <c r="I323" s="13"/>
      <c r="J323" s="13"/>
      <c r="K323" s="13"/>
      <c r="L323" s="131"/>
      <c r="M323" s="13"/>
      <c r="N323" s="13"/>
      <c r="O323" s="13"/>
      <c r="P323" s="13"/>
      <c r="Q323" s="13"/>
      <c r="R323" s="131"/>
      <c r="S323" s="135"/>
      <c r="T323" s="135"/>
      <c r="U323" s="136"/>
      <c r="V323" s="135"/>
      <c r="W323" s="13"/>
      <c r="X323" s="13"/>
      <c r="Y323" s="13"/>
    </row>
    <row r="324" spans="1:25">
      <c r="A324" s="13"/>
      <c r="B324" s="13"/>
      <c r="C324" s="13"/>
      <c r="D324" s="13"/>
      <c r="E324" s="13"/>
      <c r="F324" s="137"/>
      <c r="G324" s="130"/>
      <c r="H324" s="13"/>
      <c r="I324" s="13"/>
      <c r="J324" s="13"/>
      <c r="K324" s="13"/>
      <c r="L324" s="131"/>
      <c r="M324" s="13"/>
      <c r="N324" s="13"/>
      <c r="O324" s="13"/>
      <c r="P324" s="13"/>
      <c r="Q324" s="13"/>
      <c r="R324" s="131"/>
      <c r="S324" s="135"/>
      <c r="T324" s="135"/>
      <c r="U324" s="136"/>
      <c r="V324" s="135"/>
      <c r="W324" s="13"/>
      <c r="X324" s="13"/>
      <c r="Y324" s="13"/>
    </row>
    <row r="325" spans="1:25">
      <c r="A325" s="13"/>
      <c r="B325" s="13"/>
      <c r="C325" s="13"/>
      <c r="D325" s="13"/>
      <c r="E325" s="137"/>
      <c r="F325" s="137"/>
      <c r="G325" s="130"/>
      <c r="H325" s="13"/>
      <c r="I325" s="13"/>
      <c r="J325" s="13"/>
      <c r="K325" s="13"/>
      <c r="L325" s="131"/>
      <c r="M325" s="13"/>
      <c r="N325" s="13"/>
      <c r="O325" s="13"/>
      <c r="P325" s="13"/>
      <c r="Q325" s="13"/>
      <c r="R325" s="131"/>
      <c r="S325" s="135"/>
      <c r="T325" s="135"/>
      <c r="U325" s="136"/>
      <c r="V325" s="135"/>
      <c r="W325" s="13"/>
      <c r="X325" s="13"/>
      <c r="Y325" s="13"/>
    </row>
    <row r="326" spans="1:25">
      <c r="A326" s="13"/>
      <c r="B326" s="13"/>
      <c r="C326" s="13"/>
      <c r="D326" s="13"/>
      <c r="E326" s="137"/>
      <c r="F326" s="137"/>
      <c r="G326" s="130"/>
      <c r="H326" s="13"/>
      <c r="I326" s="13"/>
      <c r="J326" s="13"/>
      <c r="K326" s="13"/>
      <c r="L326" s="131"/>
      <c r="M326" s="13"/>
      <c r="N326" s="13"/>
      <c r="O326" s="13"/>
      <c r="P326" s="13"/>
      <c r="Q326" s="13"/>
      <c r="R326" s="131"/>
      <c r="S326" s="135"/>
      <c r="T326" s="135"/>
      <c r="U326" s="136"/>
      <c r="V326" s="135"/>
      <c r="W326" s="13"/>
      <c r="X326" s="13"/>
      <c r="Y326" s="13"/>
    </row>
    <row r="327" spans="1:25">
      <c r="A327" s="13"/>
      <c r="B327" s="13"/>
      <c r="C327" s="13"/>
      <c r="D327" s="13"/>
      <c r="E327" s="137"/>
      <c r="F327" s="137"/>
      <c r="G327" s="130"/>
      <c r="H327" s="13"/>
      <c r="I327" s="13"/>
      <c r="J327" s="13"/>
      <c r="K327" s="13"/>
      <c r="L327" s="131"/>
      <c r="M327" s="13"/>
      <c r="N327" s="13"/>
      <c r="O327" s="13"/>
      <c r="P327" s="13"/>
      <c r="Q327" s="13"/>
      <c r="R327" s="131"/>
      <c r="S327" s="135"/>
      <c r="T327" s="135"/>
      <c r="U327" s="136"/>
      <c r="V327" s="135"/>
      <c r="W327" s="13"/>
      <c r="X327" s="13"/>
      <c r="Y327" s="13"/>
    </row>
    <row r="328" spans="1:25">
      <c r="A328" s="13"/>
      <c r="B328" s="13"/>
      <c r="C328" s="13"/>
      <c r="D328" s="13"/>
      <c r="E328" s="137"/>
      <c r="F328" s="137"/>
      <c r="G328" s="130"/>
      <c r="H328" s="13"/>
      <c r="I328" s="13"/>
      <c r="J328" s="13"/>
      <c r="K328" s="13"/>
      <c r="L328" s="131"/>
      <c r="M328" s="13"/>
      <c r="N328" s="13"/>
      <c r="O328" s="13"/>
      <c r="P328" s="13"/>
      <c r="Q328" s="13"/>
      <c r="R328" s="131"/>
      <c r="S328" s="135"/>
      <c r="T328" s="135"/>
      <c r="U328" s="136"/>
      <c r="V328" s="135"/>
      <c r="W328" s="13"/>
      <c r="X328" s="13"/>
      <c r="Y328" s="13"/>
    </row>
    <row r="329" spans="1:25">
      <c r="A329" s="13"/>
      <c r="B329" s="13"/>
      <c r="C329" s="13"/>
      <c r="D329" s="13"/>
      <c r="E329" s="137"/>
      <c r="F329" s="137"/>
      <c r="G329" s="130"/>
      <c r="H329" s="13"/>
      <c r="I329" s="13"/>
      <c r="J329" s="13"/>
      <c r="K329" s="13"/>
      <c r="L329" s="131"/>
      <c r="M329" s="13"/>
      <c r="N329" s="13"/>
      <c r="O329" s="13"/>
      <c r="P329" s="13"/>
      <c r="Q329" s="13"/>
      <c r="R329" s="131"/>
      <c r="S329" s="135"/>
      <c r="T329" s="135"/>
      <c r="U329" s="136"/>
      <c r="V329" s="135"/>
      <c r="W329" s="13"/>
      <c r="X329" s="13"/>
      <c r="Y329" s="13"/>
    </row>
    <row r="330" spans="1:25">
      <c r="A330" s="13"/>
      <c r="B330" s="13"/>
      <c r="C330" s="13"/>
      <c r="D330" s="13"/>
      <c r="E330" s="137"/>
      <c r="F330" s="137"/>
      <c r="G330" s="130"/>
      <c r="H330" s="13"/>
      <c r="I330" s="13"/>
      <c r="J330" s="13"/>
      <c r="K330" s="13"/>
      <c r="L330" s="131"/>
      <c r="M330" s="13"/>
      <c r="N330" s="13"/>
      <c r="O330" s="13"/>
      <c r="P330" s="13"/>
      <c r="Q330" s="13"/>
      <c r="R330" s="131"/>
      <c r="S330" s="135"/>
      <c r="T330" s="135"/>
      <c r="U330" s="136"/>
      <c r="V330" s="135"/>
      <c r="W330" s="13"/>
      <c r="X330" s="13"/>
      <c r="Y330" s="13"/>
    </row>
    <row r="331" spans="1:25">
      <c r="A331" s="13"/>
      <c r="B331" s="13"/>
      <c r="C331" s="13"/>
      <c r="D331" s="13"/>
      <c r="E331" s="137"/>
      <c r="F331" s="137"/>
      <c r="G331" s="130"/>
      <c r="H331" s="13"/>
      <c r="I331" s="13"/>
      <c r="J331" s="13"/>
      <c r="K331" s="13"/>
      <c r="L331" s="131"/>
      <c r="M331" s="13"/>
      <c r="N331" s="13"/>
      <c r="O331" s="13"/>
      <c r="P331" s="13"/>
      <c r="Q331" s="13"/>
      <c r="R331" s="131"/>
      <c r="S331" s="135"/>
      <c r="T331" s="135"/>
      <c r="U331" s="136"/>
      <c r="V331" s="135"/>
      <c r="W331" s="13"/>
      <c r="X331" s="13"/>
      <c r="Y331" s="13"/>
    </row>
    <row r="332" spans="1:25">
      <c r="A332" s="13"/>
      <c r="B332" s="13"/>
      <c r="C332" s="13"/>
      <c r="D332" s="13"/>
      <c r="E332" s="137"/>
      <c r="F332" s="137"/>
      <c r="G332" s="130"/>
      <c r="H332" s="13"/>
      <c r="I332" s="13"/>
      <c r="J332" s="13"/>
      <c r="K332" s="13"/>
      <c r="L332" s="131"/>
      <c r="M332" s="13"/>
      <c r="N332" s="13"/>
      <c r="O332" s="13"/>
      <c r="P332" s="13"/>
      <c r="Q332" s="13"/>
      <c r="R332" s="131"/>
      <c r="S332" s="135"/>
      <c r="T332" s="135"/>
      <c r="U332" s="136"/>
      <c r="V332" s="135"/>
      <c r="W332" s="13"/>
      <c r="X332" s="13"/>
      <c r="Y332" s="13"/>
    </row>
    <row r="333" spans="1:25">
      <c r="A333" s="13"/>
      <c r="B333" s="13"/>
      <c r="C333" s="13"/>
      <c r="D333" s="13"/>
      <c r="E333" s="137"/>
      <c r="F333" s="137"/>
      <c r="G333" s="130"/>
      <c r="H333" s="13"/>
      <c r="I333" s="13"/>
      <c r="J333" s="13"/>
      <c r="K333" s="13"/>
      <c r="L333" s="131"/>
      <c r="M333" s="13"/>
      <c r="N333" s="13"/>
      <c r="O333" s="13"/>
      <c r="P333" s="13"/>
      <c r="Q333" s="13"/>
      <c r="R333" s="131"/>
      <c r="S333" s="135"/>
      <c r="T333" s="135"/>
      <c r="U333" s="136"/>
      <c r="V333" s="135"/>
      <c r="W333" s="13"/>
      <c r="X333" s="13"/>
      <c r="Y333" s="13"/>
    </row>
    <row r="334" spans="1:25">
      <c r="A334" s="13"/>
      <c r="B334" s="13"/>
      <c r="C334" s="13"/>
      <c r="D334" s="13"/>
      <c r="E334" s="137"/>
      <c r="F334" s="137"/>
      <c r="G334" s="130"/>
      <c r="H334" s="13"/>
      <c r="I334" s="13"/>
      <c r="J334" s="13"/>
      <c r="K334" s="13"/>
      <c r="L334" s="131"/>
      <c r="M334" s="13"/>
      <c r="N334" s="13"/>
      <c r="O334" s="13"/>
      <c r="P334" s="13"/>
      <c r="Q334" s="13"/>
      <c r="R334" s="131"/>
      <c r="S334" s="135"/>
      <c r="T334" s="135"/>
      <c r="U334" s="136"/>
      <c r="V334" s="135"/>
      <c r="W334" s="13"/>
      <c r="X334" s="13"/>
      <c r="Y334" s="13"/>
    </row>
    <row r="335" spans="1:25">
      <c r="A335" s="13"/>
      <c r="B335" s="13"/>
      <c r="C335" s="13"/>
      <c r="D335" s="13"/>
      <c r="E335" s="137"/>
      <c r="F335" s="137"/>
      <c r="G335" s="130"/>
      <c r="H335" s="13"/>
      <c r="I335" s="13"/>
      <c r="J335" s="13"/>
      <c r="K335" s="13"/>
      <c r="L335" s="131"/>
      <c r="M335" s="13"/>
      <c r="N335" s="13"/>
      <c r="O335" s="13"/>
      <c r="P335" s="13"/>
      <c r="Q335" s="13"/>
      <c r="R335" s="131"/>
      <c r="S335" s="135"/>
      <c r="T335" s="135"/>
      <c r="U335" s="136"/>
      <c r="V335" s="135"/>
      <c r="W335" s="13"/>
      <c r="X335" s="13"/>
      <c r="Y335" s="13"/>
    </row>
    <row r="336" spans="1:25">
      <c r="A336" s="13"/>
      <c r="B336" s="13"/>
      <c r="C336" s="13"/>
      <c r="D336" s="13"/>
      <c r="E336" s="137"/>
      <c r="F336" s="137"/>
      <c r="G336" s="130"/>
      <c r="H336" s="13"/>
      <c r="I336" s="13"/>
      <c r="J336" s="13"/>
      <c r="K336" s="13"/>
      <c r="L336" s="131"/>
      <c r="M336" s="13"/>
      <c r="N336" s="13"/>
      <c r="O336" s="13"/>
      <c r="P336" s="13"/>
      <c r="Q336" s="13"/>
      <c r="R336" s="131"/>
      <c r="S336" s="135"/>
      <c r="T336" s="135"/>
      <c r="U336" s="136"/>
      <c r="V336" s="135"/>
      <c r="W336" s="13"/>
      <c r="X336" s="13"/>
      <c r="Y336" s="13"/>
    </row>
    <row r="337" spans="1:25">
      <c r="A337" s="13"/>
      <c r="B337" s="13"/>
      <c r="C337" s="13"/>
      <c r="D337" s="13"/>
      <c r="E337" s="137"/>
      <c r="F337" s="137"/>
      <c r="G337" s="130"/>
      <c r="H337" s="13"/>
      <c r="I337" s="13"/>
      <c r="J337" s="13"/>
      <c r="K337" s="13"/>
      <c r="L337" s="131"/>
      <c r="M337" s="13"/>
      <c r="N337" s="13"/>
      <c r="O337" s="13"/>
      <c r="P337" s="13"/>
      <c r="Q337" s="13"/>
      <c r="R337" s="131"/>
      <c r="S337" s="135"/>
      <c r="T337" s="135"/>
      <c r="U337" s="136"/>
      <c r="V337" s="135"/>
      <c r="W337" s="13"/>
      <c r="X337" s="13"/>
      <c r="Y337" s="13"/>
    </row>
    <row r="338" spans="1:25">
      <c r="A338" s="13"/>
      <c r="B338" s="13"/>
      <c r="C338" s="13"/>
      <c r="D338" s="13"/>
      <c r="E338" s="137"/>
      <c r="F338" s="137"/>
      <c r="G338" s="130"/>
      <c r="H338" s="13"/>
      <c r="I338" s="13"/>
      <c r="J338" s="13"/>
      <c r="K338" s="13"/>
      <c r="L338" s="131"/>
      <c r="M338" s="13"/>
      <c r="N338" s="13"/>
      <c r="O338" s="13"/>
      <c r="P338" s="13"/>
      <c r="Q338" s="13"/>
      <c r="R338" s="131"/>
      <c r="S338" s="135"/>
      <c r="T338" s="135"/>
      <c r="U338" s="136"/>
      <c r="V338" s="135"/>
      <c r="W338" s="13"/>
      <c r="X338" s="13"/>
      <c r="Y338" s="13"/>
    </row>
    <row r="339" spans="1:25">
      <c r="A339" s="13"/>
      <c r="B339" s="13"/>
      <c r="C339" s="13"/>
      <c r="D339" s="13"/>
      <c r="E339" s="137"/>
      <c r="F339" s="137"/>
      <c r="G339" s="130"/>
      <c r="H339" s="13"/>
      <c r="I339" s="13"/>
      <c r="J339" s="13"/>
      <c r="K339" s="13"/>
      <c r="L339" s="131"/>
      <c r="M339" s="13"/>
      <c r="N339" s="13"/>
      <c r="O339" s="13"/>
      <c r="P339" s="13"/>
      <c r="Q339" s="13"/>
      <c r="R339" s="131"/>
      <c r="S339" s="135"/>
      <c r="T339" s="135"/>
      <c r="U339" s="136"/>
      <c r="V339" s="135"/>
      <c r="W339" s="13"/>
      <c r="X339" s="13"/>
      <c r="Y339" s="13"/>
    </row>
    <row r="340" spans="1:25">
      <c r="A340" s="13"/>
      <c r="B340" s="13"/>
      <c r="C340" s="13"/>
      <c r="D340" s="13"/>
      <c r="E340" s="137"/>
      <c r="F340" s="137"/>
      <c r="G340" s="130"/>
      <c r="H340" s="13"/>
      <c r="I340" s="13"/>
      <c r="J340" s="13"/>
      <c r="K340" s="13"/>
      <c r="L340" s="131"/>
      <c r="M340" s="13"/>
      <c r="N340" s="13"/>
      <c r="O340" s="13"/>
      <c r="P340" s="13"/>
      <c r="Q340" s="13"/>
      <c r="R340" s="131"/>
      <c r="S340" s="135"/>
      <c r="T340" s="135"/>
      <c r="U340" s="136"/>
      <c r="V340" s="135"/>
      <c r="W340" s="13"/>
      <c r="X340" s="13"/>
      <c r="Y340" s="13"/>
    </row>
    <row r="341" spans="1:25">
      <c r="A341" s="13"/>
      <c r="B341" s="13"/>
      <c r="C341" s="13"/>
      <c r="D341" s="13"/>
      <c r="E341" s="137"/>
      <c r="F341" s="137"/>
      <c r="G341" s="130"/>
      <c r="H341" s="13"/>
      <c r="I341" s="13"/>
      <c r="J341" s="13"/>
      <c r="K341" s="13"/>
      <c r="L341" s="131"/>
      <c r="M341" s="13"/>
      <c r="N341" s="13"/>
      <c r="O341" s="13"/>
      <c r="P341" s="13"/>
      <c r="Q341" s="13"/>
      <c r="R341" s="131"/>
      <c r="S341" s="135"/>
      <c r="T341" s="135"/>
      <c r="U341" s="136"/>
      <c r="V341" s="135"/>
      <c r="W341" s="13"/>
      <c r="X341" s="13"/>
      <c r="Y341" s="13"/>
    </row>
    <row r="342" spans="1:25">
      <c r="A342" s="13"/>
      <c r="B342" s="13"/>
      <c r="C342" s="13"/>
      <c r="D342" s="13"/>
      <c r="E342" s="137"/>
      <c r="F342" s="137"/>
      <c r="G342" s="130"/>
      <c r="H342" s="13"/>
      <c r="I342" s="13"/>
      <c r="J342" s="13"/>
      <c r="K342" s="13"/>
      <c r="L342" s="131"/>
      <c r="M342" s="13"/>
      <c r="N342" s="13"/>
      <c r="O342" s="13"/>
      <c r="P342" s="13"/>
      <c r="Q342" s="13"/>
      <c r="R342" s="131"/>
      <c r="S342" s="135"/>
      <c r="T342" s="135"/>
      <c r="U342" s="136"/>
      <c r="V342" s="135"/>
      <c r="W342" s="13"/>
      <c r="X342" s="13"/>
      <c r="Y342" s="13"/>
    </row>
    <row r="343" spans="1:25">
      <c r="A343" s="13"/>
      <c r="B343" s="13"/>
      <c r="C343" s="13"/>
      <c r="D343" s="13"/>
      <c r="E343" s="137"/>
      <c r="F343" s="137"/>
      <c r="G343" s="130"/>
      <c r="H343" s="13"/>
      <c r="I343" s="13"/>
      <c r="J343" s="13"/>
      <c r="K343" s="13"/>
      <c r="L343" s="131"/>
      <c r="M343" s="13"/>
      <c r="N343" s="13"/>
      <c r="O343" s="13"/>
      <c r="P343" s="13"/>
      <c r="Q343" s="13"/>
      <c r="R343" s="131"/>
      <c r="S343" s="135"/>
      <c r="T343" s="135"/>
      <c r="U343" s="136"/>
      <c r="V343" s="135"/>
      <c r="W343" s="13"/>
      <c r="X343" s="13"/>
      <c r="Y343" s="13"/>
    </row>
    <row r="344" spans="1:25">
      <c r="A344" s="13"/>
      <c r="B344" s="13"/>
      <c r="C344" s="13"/>
      <c r="D344" s="13"/>
      <c r="E344" s="137"/>
      <c r="F344" s="137"/>
      <c r="G344" s="130"/>
      <c r="H344" s="13"/>
      <c r="I344" s="13"/>
      <c r="J344" s="13"/>
      <c r="K344" s="13"/>
      <c r="L344" s="131"/>
      <c r="M344" s="13"/>
      <c r="N344" s="13"/>
      <c r="O344" s="13"/>
      <c r="P344" s="13"/>
      <c r="Q344" s="13"/>
      <c r="R344" s="131"/>
      <c r="S344" s="135"/>
      <c r="T344" s="135"/>
      <c r="U344" s="136"/>
      <c r="V344" s="135"/>
      <c r="W344" s="13"/>
      <c r="X344" s="13"/>
      <c r="Y344" s="13"/>
    </row>
    <row r="345" spans="1:25">
      <c r="A345" s="13"/>
      <c r="B345" s="13"/>
      <c r="C345" s="13"/>
      <c r="D345" s="13"/>
      <c r="E345" s="137"/>
      <c r="F345" s="137"/>
      <c r="G345" s="130"/>
      <c r="H345" s="13"/>
      <c r="I345" s="13"/>
      <c r="J345" s="13"/>
      <c r="K345" s="13"/>
      <c r="L345" s="131"/>
      <c r="M345" s="13"/>
      <c r="N345" s="13"/>
      <c r="O345" s="13"/>
      <c r="P345" s="13"/>
      <c r="Q345" s="13"/>
      <c r="R345" s="131"/>
      <c r="S345" s="135"/>
      <c r="T345" s="135"/>
      <c r="U345" s="136"/>
      <c r="V345" s="135"/>
      <c r="W345" s="13"/>
      <c r="X345" s="13"/>
      <c r="Y345" s="13"/>
    </row>
    <row r="346" spans="1:25">
      <c r="A346" s="13"/>
      <c r="B346" s="13"/>
      <c r="C346" s="13"/>
      <c r="D346" s="13"/>
      <c r="E346" s="137"/>
      <c r="F346" s="137"/>
      <c r="G346" s="130"/>
      <c r="H346" s="13"/>
      <c r="I346" s="13"/>
      <c r="J346" s="13"/>
      <c r="K346" s="13"/>
      <c r="L346" s="131"/>
      <c r="M346" s="13"/>
      <c r="N346" s="13"/>
      <c r="O346" s="13"/>
      <c r="P346" s="13"/>
      <c r="Q346" s="13"/>
      <c r="R346" s="131"/>
      <c r="S346" s="135"/>
      <c r="T346" s="135"/>
      <c r="U346" s="136"/>
      <c r="V346" s="135"/>
      <c r="W346" s="13"/>
      <c r="X346" s="13"/>
      <c r="Y346" s="13"/>
    </row>
    <row r="347" spans="1:25">
      <c r="A347" s="13"/>
      <c r="B347" s="13"/>
      <c r="C347" s="13"/>
      <c r="D347" s="13"/>
      <c r="E347" s="137"/>
      <c r="F347" s="137"/>
      <c r="G347" s="130"/>
      <c r="H347" s="13"/>
      <c r="I347" s="13"/>
      <c r="J347" s="13"/>
      <c r="K347" s="13"/>
      <c r="L347" s="131"/>
      <c r="M347" s="13"/>
      <c r="N347" s="13"/>
      <c r="O347" s="13"/>
      <c r="P347" s="13"/>
      <c r="Q347" s="13"/>
      <c r="R347" s="131"/>
      <c r="S347" s="135"/>
      <c r="T347" s="135"/>
      <c r="U347" s="136"/>
      <c r="V347" s="135"/>
      <c r="W347" s="13"/>
      <c r="X347" s="13"/>
      <c r="Y347" s="13"/>
    </row>
    <row r="348" spans="1:25">
      <c r="A348" s="13"/>
      <c r="B348" s="13"/>
      <c r="C348" s="13"/>
      <c r="D348" s="13"/>
      <c r="E348" s="137"/>
      <c r="F348" s="137"/>
      <c r="G348" s="130"/>
      <c r="H348" s="13"/>
      <c r="I348" s="13"/>
      <c r="J348" s="13"/>
      <c r="K348" s="13"/>
      <c r="L348" s="131"/>
      <c r="M348" s="13"/>
      <c r="N348" s="13"/>
      <c r="O348" s="13"/>
      <c r="P348" s="13"/>
      <c r="Q348" s="13"/>
      <c r="R348" s="131"/>
      <c r="S348" s="135"/>
      <c r="T348" s="135"/>
      <c r="U348" s="136"/>
      <c r="V348" s="135"/>
      <c r="W348" s="13"/>
      <c r="X348" s="13"/>
      <c r="Y348" s="13"/>
    </row>
    <row r="349" spans="1:25">
      <c r="A349" s="13"/>
      <c r="B349" s="13"/>
      <c r="C349" s="13"/>
      <c r="D349" s="13"/>
      <c r="E349" s="137"/>
      <c r="F349" s="137"/>
      <c r="G349" s="130"/>
      <c r="H349" s="13"/>
      <c r="I349" s="13"/>
      <c r="J349" s="13"/>
      <c r="K349" s="13"/>
      <c r="L349" s="131"/>
      <c r="M349" s="13"/>
      <c r="N349" s="13"/>
      <c r="O349" s="13"/>
      <c r="P349" s="13"/>
      <c r="Q349" s="13"/>
      <c r="R349" s="131"/>
      <c r="S349" s="135"/>
      <c r="T349" s="135"/>
      <c r="U349" s="136"/>
      <c r="V349" s="135"/>
      <c r="W349" s="13"/>
      <c r="X349" s="13"/>
      <c r="Y349" s="13"/>
    </row>
    <row r="350" spans="1:25">
      <c r="A350" s="13"/>
      <c r="B350" s="13"/>
      <c r="C350" s="13"/>
      <c r="D350" s="13"/>
      <c r="E350" s="137"/>
      <c r="F350" s="137"/>
      <c r="G350" s="130"/>
      <c r="H350" s="13"/>
      <c r="I350" s="13"/>
      <c r="J350" s="13"/>
      <c r="K350" s="13"/>
      <c r="L350" s="131"/>
      <c r="M350" s="13"/>
      <c r="N350" s="13"/>
      <c r="O350" s="13"/>
      <c r="P350" s="13"/>
      <c r="Q350" s="13"/>
      <c r="R350" s="131"/>
      <c r="S350" s="135"/>
      <c r="T350" s="135"/>
      <c r="U350" s="136"/>
      <c r="V350" s="135"/>
      <c r="W350" s="13"/>
      <c r="X350" s="13"/>
      <c r="Y350" s="13"/>
    </row>
    <row r="351" spans="1:25">
      <c r="A351" s="13"/>
      <c r="B351" s="13"/>
      <c r="C351" s="13"/>
      <c r="D351" s="13"/>
      <c r="E351" s="137"/>
      <c r="F351" s="137"/>
      <c r="G351" s="130"/>
      <c r="H351" s="13"/>
      <c r="I351" s="13"/>
      <c r="J351" s="13"/>
      <c r="K351" s="13"/>
      <c r="L351" s="131"/>
      <c r="M351" s="13"/>
      <c r="N351" s="13"/>
      <c r="O351" s="13"/>
      <c r="P351" s="13"/>
      <c r="Q351" s="13"/>
      <c r="R351" s="131"/>
      <c r="S351" s="135"/>
      <c r="T351" s="135"/>
      <c r="U351" s="136"/>
      <c r="V351" s="135"/>
      <c r="W351" s="13"/>
      <c r="X351" s="13"/>
      <c r="Y351" s="13"/>
    </row>
    <row r="352" spans="1:25">
      <c r="A352" s="13"/>
      <c r="B352" s="13"/>
      <c r="C352" s="13"/>
      <c r="D352" s="13"/>
      <c r="E352" s="137"/>
      <c r="F352" s="137"/>
      <c r="G352" s="130"/>
      <c r="H352" s="13"/>
      <c r="I352" s="13"/>
      <c r="J352" s="13"/>
      <c r="K352" s="13"/>
      <c r="L352" s="131"/>
      <c r="M352" s="13"/>
      <c r="N352" s="13"/>
      <c r="O352" s="13"/>
      <c r="P352" s="13"/>
      <c r="Q352" s="13"/>
      <c r="R352" s="131"/>
      <c r="S352" s="135"/>
      <c r="T352" s="135"/>
      <c r="U352" s="136"/>
      <c r="V352" s="135"/>
      <c r="W352" s="13"/>
      <c r="X352" s="13"/>
      <c r="Y352" s="13"/>
    </row>
    <row r="353" spans="1:25">
      <c r="A353" s="13"/>
      <c r="B353" s="13"/>
      <c r="C353" s="13"/>
      <c r="D353" s="13"/>
      <c r="E353" s="137"/>
      <c r="F353" s="137"/>
      <c r="G353" s="130"/>
      <c r="H353" s="13"/>
      <c r="I353" s="13"/>
      <c r="J353" s="13"/>
      <c r="K353" s="13"/>
      <c r="L353" s="131"/>
      <c r="M353" s="13"/>
      <c r="N353" s="13"/>
      <c r="O353" s="13"/>
      <c r="P353" s="13"/>
      <c r="Q353" s="13"/>
      <c r="R353" s="131"/>
      <c r="S353" s="135"/>
      <c r="T353" s="135"/>
      <c r="U353" s="136"/>
      <c r="V353" s="135"/>
      <c r="W353" s="13"/>
      <c r="X353" s="13"/>
      <c r="Y353" s="13"/>
    </row>
    <row r="354" spans="1:25">
      <c r="A354" s="13"/>
      <c r="B354" s="13"/>
      <c r="C354" s="13"/>
      <c r="D354" s="13"/>
      <c r="E354" s="137"/>
      <c r="F354" s="137"/>
      <c r="G354" s="130"/>
      <c r="H354" s="13"/>
      <c r="I354" s="13"/>
      <c r="J354" s="13"/>
      <c r="K354" s="13"/>
      <c r="L354" s="131"/>
      <c r="M354" s="13"/>
      <c r="N354" s="13"/>
      <c r="O354" s="13"/>
      <c r="P354" s="13"/>
      <c r="Q354" s="13"/>
      <c r="R354" s="131"/>
      <c r="S354" s="135"/>
      <c r="T354" s="135"/>
      <c r="U354" s="136"/>
      <c r="V354" s="135"/>
      <c r="W354" s="13"/>
      <c r="X354" s="13"/>
      <c r="Y354" s="13"/>
    </row>
    <row r="355" spans="1:25">
      <c r="A355" s="13"/>
      <c r="B355" s="13"/>
      <c r="C355" s="13"/>
      <c r="D355" s="13"/>
      <c r="E355" s="137"/>
      <c r="F355" s="137"/>
      <c r="G355" s="130"/>
      <c r="H355" s="13"/>
      <c r="I355" s="13"/>
      <c r="J355" s="13"/>
      <c r="K355" s="13"/>
      <c r="L355" s="131"/>
      <c r="M355" s="13"/>
      <c r="N355" s="13"/>
      <c r="O355" s="13"/>
      <c r="P355" s="13"/>
      <c r="Q355" s="13"/>
      <c r="R355" s="131"/>
      <c r="S355" s="135"/>
      <c r="T355" s="135"/>
      <c r="U355" s="136"/>
      <c r="V355" s="135"/>
      <c r="W355" s="13"/>
      <c r="X355" s="13"/>
      <c r="Y355" s="13"/>
    </row>
    <row r="356" spans="1:25">
      <c r="A356" s="13"/>
      <c r="B356" s="13"/>
      <c r="C356" s="13"/>
      <c r="D356" s="13"/>
      <c r="E356" s="137"/>
      <c r="F356" s="137"/>
      <c r="G356" s="130"/>
      <c r="H356" s="13"/>
      <c r="I356" s="13"/>
      <c r="J356" s="13"/>
      <c r="K356" s="13"/>
      <c r="L356" s="131"/>
      <c r="M356" s="13"/>
      <c r="N356" s="13"/>
      <c r="O356" s="13"/>
      <c r="P356" s="13"/>
      <c r="Q356" s="13"/>
      <c r="R356" s="131"/>
      <c r="S356" s="135"/>
      <c r="T356" s="135"/>
      <c r="U356" s="136"/>
      <c r="V356" s="135"/>
      <c r="W356" s="13"/>
      <c r="X356" s="13"/>
      <c r="Y356" s="13"/>
    </row>
    <row r="357" spans="1:25">
      <c r="A357" s="13"/>
      <c r="B357" s="13"/>
      <c r="C357" s="13"/>
      <c r="D357" s="13"/>
      <c r="E357" s="137"/>
      <c r="F357" s="137"/>
      <c r="G357" s="130"/>
      <c r="H357" s="13"/>
      <c r="I357" s="13"/>
      <c r="J357" s="13"/>
      <c r="K357" s="13"/>
      <c r="L357" s="131"/>
      <c r="M357" s="13"/>
      <c r="N357" s="13"/>
      <c r="O357" s="13"/>
      <c r="P357" s="13"/>
      <c r="Q357" s="13"/>
      <c r="R357" s="131"/>
      <c r="S357" s="135"/>
      <c r="T357" s="135"/>
      <c r="U357" s="136"/>
      <c r="V357" s="135"/>
      <c r="W357" s="13"/>
      <c r="X357" s="13"/>
      <c r="Y357" s="13"/>
    </row>
    <row r="358" spans="1:25">
      <c r="A358" s="13"/>
      <c r="B358" s="13"/>
      <c r="C358" s="13"/>
      <c r="D358" s="13"/>
      <c r="E358" s="137"/>
      <c r="F358" s="137"/>
      <c r="G358" s="130"/>
      <c r="H358" s="13"/>
      <c r="I358" s="13"/>
      <c r="J358" s="13"/>
      <c r="K358" s="13"/>
      <c r="L358" s="131"/>
      <c r="M358" s="13"/>
      <c r="N358" s="13"/>
      <c r="O358" s="13"/>
      <c r="P358" s="13"/>
      <c r="Q358" s="13"/>
      <c r="R358" s="131"/>
      <c r="S358" s="135"/>
      <c r="T358" s="135"/>
      <c r="U358" s="136"/>
      <c r="V358" s="135"/>
      <c r="W358" s="13"/>
      <c r="X358" s="13"/>
      <c r="Y358" s="13"/>
    </row>
    <row r="359" spans="1:25">
      <c r="A359" s="13"/>
      <c r="B359" s="13"/>
      <c r="C359" s="13"/>
      <c r="D359" s="13"/>
      <c r="E359" s="137"/>
      <c r="F359" s="137"/>
      <c r="G359" s="130"/>
      <c r="H359" s="13"/>
      <c r="I359" s="13"/>
      <c r="J359" s="13"/>
      <c r="K359" s="13"/>
      <c r="L359" s="131"/>
      <c r="M359" s="13"/>
      <c r="N359" s="13"/>
      <c r="O359" s="13"/>
      <c r="P359" s="13"/>
      <c r="Q359" s="13"/>
      <c r="R359" s="131"/>
      <c r="S359" s="135"/>
      <c r="T359" s="135"/>
      <c r="U359" s="136"/>
      <c r="V359" s="135"/>
      <c r="W359" s="13"/>
      <c r="X359" s="13"/>
      <c r="Y359" s="13"/>
    </row>
    <row r="360" spans="1:25">
      <c r="A360" s="13"/>
      <c r="B360" s="13"/>
      <c r="C360" s="13"/>
      <c r="D360" s="13"/>
      <c r="E360" s="137"/>
      <c r="F360" s="137"/>
      <c r="G360" s="130"/>
      <c r="H360" s="13"/>
      <c r="I360" s="13"/>
      <c r="J360" s="13"/>
      <c r="K360" s="13"/>
      <c r="L360" s="131"/>
      <c r="M360" s="13"/>
      <c r="N360" s="13"/>
      <c r="O360" s="13"/>
      <c r="P360" s="13"/>
      <c r="Q360" s="13"/>
      <c r="R360" s="131"/>
      <c r="S360" s="135"/>
      <c r="T360" s="135"/>
      <c r="U360" s="136"/>
      <c r="V360" s="135"/>
      <c r="W360" s="13"/>
      <c r="X360" s="13"/>
      <c r="Y360" s="13"/>
    </row>
    <row r="361" spans="1:25">
      <c r="A361" s="13"/>
      <c r="B361" s="13"/>
      <c r="C361" s="13"/>
      <c r="D361" s="13"/>
      <c r="E361" s="137"/>
      <c r="F361" s="137"/>
      <c r="G361" s="130"/>
      <c r="H361" s="13"/>
      <c r="I361" s="13"/>
      <c r="J361" s="13"/>
      <c r="K361" s="13"/>
      <c r="L361" s="131"/>
      <c r="M361" s="13"/>
      <c r="N361" s="13"/>
      <c r="O361" s="13"/>
      <c r="P361" s="13"/>
      <c r="Q361" s="13"/>
      <c r="R361" s="131"/>
      <c r="S361" s="135"/>
      <c r="T361" s="135"/>
      <c r="U361" s="136"/>
      <c r="V361" s="135"/>
      <c r="W361" s="13"/>
      <c r="X361" s="13"/>
      <c r="Y361" s="13"/>
    </row>
    <row r="362" spans="1:25">
      <c r="A362" s="13"/>
      <c r="B362" s="13"/>
      <c r="C362" s="13"/>
      <c r="D362" s="13"/>
      <c r="E362" s="137"/>
      <c r="F362" s="137"/>
      <c r="G362" s="130"/>
      <c r="H362" s="13"/>
      <c r="I362" s="13"/>
      <c r="J362" s="13"/>
      <c r="K362" s="13"/>
      <c r="L362" s="131"/>
      <c r="M362" s="13"/>
      <c r="N362" s="13"/>
      <c r="O362" s="13"/>
      <c r="P362" s="13"/>
      <c r="Q362" s="13"/>
      <c r="R362" s="131"/>
      <c r="S362" s="135"/>
      <c r="T362" s="135"/>
      <c r="U362" s="136"/>
      <c r="V362" s="135"/>
      <c r="W362" s="13"/>
      <c r="X362" s="13"/>
      <c r="Y362" s="13"/>
    </row>
    <row r="363" spans="1:25">
      <c r="A363" s="13"/>
      <c r="B363" s="13"/>
      <c r="C363" s="13"/>
      <c r="D363" s="13"/>
      <c r="E363" s="137"/>
      <c r="F363" s="137"/>
      <c r="G363" s="130"/>
      <c r="H363" s="13"/>
      <c r="I363" s="13"/>
      <c r="J363" s="13"/>
      <c r="K363" s="13"/>
      <c r="L363" s="131"/>
      <c r="M363" s="13"/>
      <c r="N363" s="13"/>
      <c r="O363" s="13"/>
      <c r="P363" s="13"/>
      <c r="Q363" s="13"/>
      <c r="R363" s="131"/>
      <c r="S363" s="135"/>
      <c r="T363" s="135"/>
      <c r="U363" s="136"/>
      <c r="V363" s="135"/>
      <c r="W363" s="13"/>
      <c r="X363" s="13"/>
      <c r="Y363" s="13"/>
    </row>
    <row r="364" spans="1:25">
      <c r="A364" s="13"/>
      <c r="B364" s="13"/>
      <c r="C364" s="13"/>
      <c r="D364" s="13"/>
      <c r="E364" s="137"/>
      <c r="F364" s="137"/>
      <c r="G364" s="130"/>
      <c r="H364" s="13"/>
      <c r="I364" s="13"/>
      <c r="J364" s="13"/>
      <c r="K364" s="13"/>
      <c r="L364" s="131"/>
      <c r="M364" s="13"/>
      <c r="N364" s="13"/>
      <c r="O364" s="13"/>
      <c r="P364" s="13"/>
      <c r="Q364" s="13"/>
      <c r="R364" s="131"/>
      <c r="S364" s="135"/>
      <c r="T364" s="135"/>
      <c r="U364" s="136"/>
      <c r="V364" s="135"/>
      <c r="W364" s="13"/>
      <c r="X364" s="13"/>
      <c r="Y364" s="13"/>
    </row>
    <row r="365" spans="1:25">
      <c r="A365" s="13"/>
      <c r="B365" s="13"/>
      <c r="C365" s="13"/>
      <c r="D365" s="13"/>
      <c r="E365" s="137"/>
      <c r="F365" s="137"/>
      <c r="G365" s="130"/>
      <c r="H365" s="13"/>
      <c r="I365" s="13"/>
      <c r="J365" s="13"/>
      <c r="K365" s="13"/>
      <c r="L365" s="131"/>
      <c r="M365" s="13"/>
      <c r="N365" s="13"/>
      <c r="O365" s="13"/>
      <c r="P365" s="13"/>
      <c r="Q365" s="13"/>
      <c r="R365" s="131"/>
      <c r="S365" s="135"/>
      <c r="T365" s="135"/>
      <c r="U365" s="136"/>
      <c r="V365" s="135"/>
      <c r="W365" s="13"/>
      <c r="X365" s="13"/>
      <c r="Y365" s="13"/>
    </row>
    <row r="366" spans="1:25">
      <c r="A366" s="13"/>
      <c r="B366" s="13"/>
      <c r="C366" s="13"/>
      <c r="D366" s="13"/>
      <c r="E366" s="137"/>
      <c r="F366" s="137"/>
      <c r="G366" s="130"/>
      <c r="H366" s="13"/>
      <c r="I366" s="13"/>
      <c r="J366" s="13"/>
      <c r="K366" s="13"/>
      <c r="L366" s="131"/>
      <c r="M366" s="13"/>
      <c r="N366" s="13"/>
      <c r="O366" s="13"/>
      <c r="P366" s="13"/>
      <c r="Q366" s="13"/>
      <c r="R366" s="131"/>
      <c r="S366" s="135"/>
      <c r="T366" s="135"/>
      <c r="U366" s="136"/>
      <c r="V366" s="135"/>
      <c r="W366" s="13"/>
      <c r="X366" s="13"/>
      <c r="Y366" s="13"/>
    </row>
    <row r="367" spans="1:25">
      <c r="A367" s="13"/>
      <c r="B367" s="13"/>
      <c r="C367" s="13"/>
      <c r="D367" s="13"/>
      <c r="E367" s="137"/>
      <c r="F367" s="137"/>
      <c r="G367" s="130"/>
      <c r="H367" s="13"/>
      <c r="I367" s="13"/>
      <c r="J367" s="13"/>
      <c r="K367" s="13"/>
      <c r="L367" s="131"/>
      <c r="M367" s="13"/>
      <c r="N367" s="13"/>
      <c r="O367" s="13"/>
      <c r="P367" s="13"/>
      <c r="Q367" s="13"/>
      <c r="R367" s="131"/>
      <c r="S367" s="135"/>
      <c r="T367" s="135"/>
      <c r="U367" s="136"/>
      <c r="V367" s="135"/>
      <c r="W367" s="13"/>
      <c r="X367" s="13"/>
      <c r="Y367" s="13"/>
    </row>
    <row r="368" spans="1:25">
      <c r="A368" s="13"/>
      <c r="B368" s="13"/>
      <c r="C368" s="13"/>
      <c r="D368" s="13"/>
      <c r="E368" s="137"/>
      <c r="F368" s="137"/>
      <c r="G368" s="130"/>
      <c r="H368" s="13"/>
      <c r="I368" s="13"/>
      <c r="J368" s="13"/>
      <c r="K368" s="13"/>
      <c r="L368" s="131"/>
      <c r="M368" s="13"/>
      <c r="N368" s="13"/>
      <c r="O368" s="13"/>
      <c r="P368" s="13"/>
      <c r="Q368" s="13"/>
      <c r="R368" s="131"/>
      <c r="S368" s="135"/>
      <c r="T368" s="135"/>
      <c r="U368" s="136"/>
      <c r="V368" s="135"/>
      <c r="W368" s="13"/>
      <c r="X368" s="13"/>
      <c r="Y368" s="13"/>
    </row>
    <row r="369" spans="1:25">
      <c r="A369" s="13"/>
      <c r="B369" s="13"/>
      <c r="C369" s="13"/>
      <c r="D369" s="13"/>
      <c r="E369" s="137"/>
      <c r="F369" s="137"/>
      <c r="G369" s="130"/>
      <c r="H369" s="13"/>
      <c r="I369" s="13"/>
      <c r="J369" s="13"/>
      <c r="K369" s="13"/>
      <c r="L369" s="131"/>
      <c r="M369" s="13"/>
      <c r="N369" s="13"/>
      <c r="O369" s="13"/>
      <c r="P369" s="13"/>
      <c r="Q369" s="13"/>
      <c r="R369" s="131"/>
      <c r="S369" s="135"/>
      <c r="T369" s="135"/>
      <c r="U369" s="136"/>
      <c r="V369" s="135"/>
      <c r="W369" s="13"/>
      <c r="X369" s="13"/>
      <c r="Y369" s="13"/>
    </row>
    <row r="370" spans="1:25">
      <c r="A370" s="13"/>
      <c r="B370" s="13"/>
      <c r="C370" s="13"/>
      <c r="D370" s="13"/>
      <c r="E370" s="137"/>
      <c r="F370" s="137"/>
      <c r="G370" s="130"/>
      <c r="H370" s="13"/>
      <c r="I370" s="13"/>
      <c r="J370" s="13"/>
      <c r="K370" s="13"/>
      <c r="L370" s="131"/>
      <c r="M370" s="13"/>
      <c r="N370" s="13"/>
      <c r="O370" s="13"/>
      <c r="P370" s="13"/>
      <c r="Q370" s="13"/>
      <c r="R370" s="131"/>
      <c r="S370" s="135"/>
      <c r="T370" s="135"/>
      <c r="U370" s="136"/>
      <c r="V370" s="135"/>
      <c r="W370" s="13"/>
      <c r="X370" s="13"/>
      <c r="Y370" s="13"/>
    </row>
    <row r="371" spans="1:25">
      <c r="A371" s="13"/>
      <c r="B371" s="13"/>
      <c r="C371" s="13"/>
      <c r="D371" s="13"/>
      <c r="E371" s="137"/>
      <c r="F371" s="137"/>
      <c r="G371" s="130"/>
      <c r="H371" s="13"/>
      <c r="I371" s="13"/>
      <c r="J371" s="13"/>
      <c r="K371" s="13"/>
      <c r="L371" s="131"/>
      <c r="M371" s="13"/>
      <c r="N371" s="13"/>
      <c r="O371" s="13"/>
      <c r="P371" s="13"/>
      <c r="Q371" s="13"/>
      <c r="R371" s="131"/>
      <c r="S371" s="135"/>
      <c r="T371" s="135"/>
      <c r="U371" s="136"/>
      <c r="V371" s="135"/>
      <c r="W371" s="13"/>
      <c r="X371" s="13"/>
      <c r="Y371" s="13"/>
    </row>
    <row r="372" spans="1:25">
      <c r="A372" s="13"/>
      <c r="B372" s="13"/>
      <c r="C372" s="13"/>
      <c r="D372" s="13"/>
      <c r="E372" s="137"/>
      <c r="F372" s="137"/>
      <c r="G372" s="130"/>
      <c r="H372" s="13"/>
      <c r="I372" s="13"/>
      <c r="J372" s="13"/>
      <c r="K372" s="13"/>
      <c r="L372" s="131"/>
      <c r="M372" s="13"/>
      <c r="N372" s="13"/>
      <c r="O372" s="13"/>
      <c r="P372" s="13"/>
      <c r="Q372" s="13"/>
      <c r="R372" s="131"/>
      <c r="S372" s="135"/>
      <c r="T372" s="135"/>
      <c r="U372" s="136"/>
      <c r="V372" s="135"/>
      <c r="W372" s="13"/>
      <c r="X372" s="13"/>
      <c r="Y372" s="13"/>
    </row>
    <row r="373" spans="1:25">
      <c r="A373" s="13"/>
      <c r="B373" s="13"/>
      <c r="C373" s="13"/>
      <c r="D373" s="13"/>
      <c r="E373" s="137"/>
      <c r="F373" s="137"/>
      <c r="G373" s="130"/>
      <c r="H373" s="13"/>
      <c r="I373" s="13"/>
      <c r="J373" s="13"/>
      <c r="K373" s="13"/>
      <c r="L373" s="131"/>
      <c r="M373" s="13"/>
      <c r="N373" s="13"/>
      <c r="O373" s="13"/>
      <c r="P373" s="13"/>
      <c r="Q373" s="13"/>
      <c r="R373" s="131"/>
      <c r="S373" s="135"/>
      <c r="T373" s="135"/>
      <c r="U373" s="136"/>
      <c r="V373" s="135"/>
      <c r="W373" s="13"/>
      <c r="X373" s="13"/>
      <c r="Y373" s="13"/>
    </row>
    <row r="374" spans="1:25">
      <c r="A374" s="13"/>
      <c r="B374" s="13"/>
      <c r="C374" s="13"/>
      <c r="D374" s="13"/>
      <c r="E374" s="137"/>
      <c r="F374" s="13"/>
      <c r="G374" s="130"/>
      <c r="H374" s="13"/>
      <c r="I374" s="13"/>
      <c r="J374" s="13"/>
      <c r="K374" s="13"/>
      <c r="L374" s="131"/>
      <c r="M374" s="13"/>
      <c r="N374" s="13"/>
      <c r="O374" s="13"/>
      <c r="P374" s="13"/>
      <c r="Q374" s="13"/>
      <c r="R374" s="131"/>
      <c r="S374" s="135"/>
      <c r="T374" s="135"/>
      <c r="U374" s="136"/>
      <c r="V374" s="135"/>
      <c r="W374" s="13"/>
      <c r="X374" s="13"/>
      <c r="Y374" s="13"/>
    </row>
    <row r="375" spans="1:25">
      <c r="A375" s="13"/>
      <c r="B375" s="13"/>
      <c r="C375" s="13"/>
      <c r="D375" s="13"/>
      <c r="E375" s="13"/>
      <c r="F375" s="137"/>
      <c r="G375" s="130"/>
      <c r="H375" s="13"/>
      <c r="I375" s="13"/>
      <c r="J375" s="13"/>
      <c r="K375" s="13"/>
      <c r="L375" s="131"/>
      <c r="M375" s="13"/>
      <c r="N375" s="13"/>
      <c r="O375" s="13"/>
      <c r="P375" s="13"/>
      <c r="Q375" s="13"/>
      <c r="R375" s="131"/>
      <c r="S375" s="135"/>
      <c r="T375" s="135"/>
      <c r="U375" s="136"/>
      <c r="V375" s="135"/>
      <c r="W375" s="13"/>
      <c r="X375" s="13"/>
      <c r="Y375" s="13"/>
    </row>
    <row r="376" spans="1:25">
      <c r="A376" s="13"/>
      <c r="B376" s="13"/>
      <c r="C376" s="13"/>
      <c r="D376" s="13"/>
      <c r="E376" s="137"/>
      <c r="F376" s="13"/>
      <c r="G376" s="130"/>
      <c r="H376" s="13"/>
      <c r="I376" s="13"/>
      <c r="J376" s="13"/>
      <c r="K376" s="13"/>
      <c r="L376" s="131"/>
      <c r="M376" s="13"/>
      <c r="N376" s="13"/>
      <c r="O376" s="13"/>
      <c r="P376" s="13"/>
      <c r="Q376" s="13"/>
      <c r="R376" s="131"/>
      <c r="S376" s="135"/>
      <c r="T376" s="135"/>
      <c r="U376" s="136"/>
      <c r="V376" s="135"/>
      <c r="W376" s="13"/>
      <c r="X376" s="13"/>
      <c r="Y376" s="13"/>
    </row>
    <row r="377" spans="1:25">
      <c r="A377" s="13"/>
      <c r="B377" s="13"/>
      <c r="C377" s="13"/>
      <c r="D377" s="13"/>
      <c r="E377" s="13"/>
      <c r="F377" s="137"/>
      <c r="G377" s="130"/>
      <c r="H377" s="13"/>
      <c r="I377" s="13"/>
      <c r="J377" s="13"/>
      <c r="K377" s="13"/>
      <c r="L377" s="131"/>
      <c r="M377" s="13"/>
      <c r="N377" s="13"/>
      <c r="O377" s="13"/>
      <c r="P377" s="13"/>
      <c r="Q377" s="13"/>
      <c r="R377" s="131"/>
      <c r="S377" s="135"/>
      <c r="T377" s="135"/>
      <c r="U377" s="136"/>
      <c r="V377" s="135"/>
      <c r="W377" s="13"/>
      <c r="X377" s="13"/>
      <c r="Y377" s="13"/>
    </row>
    <row r="378" spans="1:25">
      <c r="A378" s="13"/>
      <c r="B378" s="13"/>
      <c r="C378" s="13"/>
      <c r="D378" s="13"/>
      <c r="E378" s="13"/>
      <c r="F378" s="137"/>
      <c r="G378" s="130"/>
      <c r="H378" s="13"/>
      <c r="I378" s="13"/>
      <c r="J378" s="13"/>
      <c r="K378" s="13"/>
      <c r="L378" s="131"/>
      <c r="M378" s="13"/>
      <c r="N378" s="13"/>
      <c r="O378" s="13"/>
      <c r="P378" s="13"/>
      <c r="Q378" s="13"/>
      <c r="R378" s="131"/>
      <c r="S378" s="135"/>
      <c r="T378" s="135"/>
      <c r="U378" s="136"/>
      <c r="V378" s="135"/>
      <c r="W378" s="13"/>
      <c r="X378" s="13"/>
      <c r="Y378" s="13"/>
    </row>
    <row r="379" spans="1:25">
      <c r="A379" s="13"/>
      <c r="B379" s="13"/>
      <c r="C379" s="13"/>
      <c r="D379" s="13"/>
      <c r="E379" s="13"/>
      <c r="F379" s="137"/>
      <c r="G379" s="130"/>
      <c r="H379" s="13"/>
      <c r="I379" s="13"/>
      <c r="J379" s="13"/>
      <c r="K379" s="13"/>
      <c r="L379" s="131"/>
      <c r="M379" s="13"/>
      <c r="N379" s="13"/>
      <c r="O379" s="13"/>
      <c r="P379" s="13"/>
      <c r="Q379" s="13"/>
      <c r="R379" s="131"/>
      <c r="S379" s="135"/>
      <c r="T379" s="135"/>
      <c r="U379" s="136"/>
      <c r="V379" s="135"/>
      <c r="W379" s="13"/>
      <c r="X379" s="13"/>
      <c r="Y379" s="13"/>
    </row>
    <row r="380" spans="1:25">
      <c r="A380" s="13"/>
      <c r="B380" s="13"/>
      <c r="C380" s="13"/>
      <c r="D380" s="13"/>
      <c r="E380" s="137"/>
      <c r="F380" s="13"/>
      <c r="G380" s="130"/>
      <c r="H380" s="13"/>
      <c r="I380" s="13"/>
      <c r="J380" s="13"/>
      <c r="K380" s="13"/>
      <c r="L380" s="131"/>
      <c r="M380" s="13"/>
      <c r="N380" s="13"/>
      <c r="O380" s="13"/>
      <c r="P380" s="13"/>
      <c r="Q380" s="13"/>
      <c r="R380" s="131"/>
      <c r="S380" s="135"/>
      <c r="T380" s="135"/>
      <c r="U380" s="136"/>
      <c r="V380" s="135"/>
      <c r="W380" s="13"/>
      <c r="X380" s="13"/>
      <c r="Y380" s="13"/>
    </row>
    <row r="381" spans="1:25">
      <c r="A381" s="13"/>
      <c r="B381" s="13"/>
      <c r="C381" s="13"/>
      <c r="D381" s="13"/>
      <c r="E381" s="137"/>
      <c r="F381" s="13"/>
      <c r="G381" s="130"/>
      <c r="H381" s="13"/>
      <c r="I381" s="13"/>
      <c r="J381" s="13"/>
      <c r="K381" s="13"/>
      <c r="L381" s="131"/>
      <c r="M381" s="13"/>
      <c r="N381" s="13"/>
      <c r="O381" s="13"/>
      <c r="P381" s="13"/>
      <c r="Q381" s="13"/>
      <c r="R381" s="131"/>
      <c r="S381" s="135"/>
      <c r="T381" s="135"/>
      <c r="U381" s="136"/>
      <c r="V381" s="135"/>
      <c r="W381" s="13"/>
      <c r="X381" s="13"/>
      <c r="Y381" s="13"/>
    </row>
    <row r="382" spans="1:25">
      <c r="A382" s="13"/>
      <c r="B382" s="13"/>
      <c r="C382" s="13"/>
      <c r="D382" s="13"/>
      <c r="E382" s="137"/>
      <c r="F382" s="13"/>
      <c r="G382" s="130"/>
      <c r="H382" s="13"/>
      <c r="I382" s="13"/>
      <c r="J382" s="13"/>
      <c r="K382" s="13"/>
      <c r="L382" s="131"/>
      <c r="M382" s="13"/>
      <c r="N382" s="13"/>
      <c r="O382" s="13"/>
      <c r="P382" s="13"/>
      <c r="Q382" s="13"/>
      <c r="R382" s="131"/>
      <c r="S382" s="135"/>
      <c r="T382" s="135"/>
      <c r="U382" s="136"/>
      <c r="V382" s="135"/>
      <c r="W382" s="13"/>
      <c r="X382" s="13"/>
      <c r="Y382" s="13"/>
    </row>
    <row r="383" spans="1:25">
      <c r="A383" s="13"/>
      <c r="B383" s="13"/>
      <c r="C383" s="13"/>
      <c r="D383" s="13"/>
      <c r="E383" s="13"/>
      <c r="F383" s="137"/>
      <c r="G383" s="130"/>
      <c r="H383" s="13"/>
      <c r="I383" s="13"/>
      <c r="J383" s="13"/>
      <c r="K383" s="13"/>
      <c r="L383" s="131"/>
      <c r="M383" s="13"/>
      <c r="N383" s="13"/>
      <c r="O383" s="13"/>
      <c r="P383" s="13"/>
      <c r="Q383" s="13"/>
      <c r="R383" s="131"/>
      <c r="S383" s="135"/>
      <c r="T383" s="135"/>
      <c r="U383" s="136"/>
      <c r="V383" s="135"/>
      <c r="W383" s="13"/>
      <c r="X383" s="13"/>
      <c r="Y383" s="13"/>
    </row>
    <row r="384" spans="1:25">
      <c r="A384" s="13"/>
      <c r="B384" s="13"/>
      <c r="C384" s="13"/>
      <c r="D384" s="13"/>
      <c r="E384" s="139"/>
      <c r="F384" s="137"/>
      <c r="G384" s="130"/>
      <c r="H384" s="13"/>
      <c r="I384" s="13"/>
      <c r="J384" s="13"/>
      <c r="K384" s="13"/>
      <c r="L384" s="131"/>
      <c r="M384" s="13"/>
      <c r="N384" s="13"/>
      <c r="O384" s="13"/>
      <c r="P384" s="13"/>
      <c r="Q384" s="13"/>
      <c r="R384" s="131"/>
      <c r="S384" s="135"/>
      <c r="T384" s="135"/>
      <c r="U384" s="136"/>
      <c r="V384" s="135"/>
      <c r="W384" s="13"/>
      <c r="X384" s="13"/>
      <c r="Y384" s="13"/>
    </row>
    <row r="385" spans="1:25">
      <c r="A385" s="13"/>
      <c r="B385" s="13"/>
      <c r="C385" s="13"/>
      <c r="D385" s="13"/>
      <c r="E385" s="137"/>
      <c r="F385" s="13"/>
      <c r="G385" s="130"/>
      <c r="H385" s="13"/>
      <c r="I385" s="13"/>
      <c r="J385" s="13"/>
      <c r="K385" s="13"/>
      <c r="L385" s="131"/>
      <c r="M385" s="13"/>
      <c r="N385" s="13"/>
      <c r="O385" s="13"/>
      <c r="P385" s="13"/>
      <c r="Q385" s="13"/>
      <c r="R385" s="131"/>
      <c r="S385" s="135"/>
      <c r="T385" s="135"/>
      <c r="U385" s="136"/>
      <c r="V385" s="135"/>
      <c r="W385" s="13"/>
      <c r="X385" s="13"/>
      <c r="Y385" s="13"/>
    </row>
    <row r="386" spans="1:25">
      <c r="A386" s="13"/>
      <c r="B386" s="13"/>
      <c r="C386" s="13"/>
      <c r="D386" s="13"/>
      <c r="E386" s="137"/>
      <c r="F386" s="13"/>
      <c r="G386" s="130"/>
      <c r="H386" s="13"/>
      <c r="I386" s="13"/>
      <c r="J386" s="13"/>
      <c r="K386" s="13"/>
      <c r="L386" s="131"/>
      <c r="M386" s="13"/>
      <c r="N386" s="13"/>
      <c r="O386" s="13"/>
      <c r="P386" s="13"/>
      <c r="Q386" s="13"/>
      <c r="R386" s="131"/>
      <c r="S386" s="135"/>
      <c r="T386" s="135"/>
      <c r="U386" s="136"/>
      <c r="V386" s="135"/>
      <c r="W386" s="13"/>
      <c r="X386" s="13"/>
      <c r="Y386" s="13"/>
    </row>
    <row r="387" spans="1:25">
      <c r="A387" s="13"/>
      <c r="B387" s="13"/>
      <c r="C387" s="13"/>
      <c r="D387" s="13"/>
      <c r="E387" s="13"/>
      <c r="F387" s="137"/>
      <c r="G387" s="130"/>
      <c r="H387" s="13"/>
      <c r="I387" s="13"/>
      <c r="J387" s="13"/>
      <c r="K387" s="13"/>
      <c r="L387" s="131"/>
      <c r="M387" s="13"/>
      <c r="N387" s="13"/>
      <c r="O387" s="13"/>
      <c r="P387" s="13"/>
      <c r="Q387" s="13"/>
      <c r="R387" s="131"/>
      <c r="S387" s="135"/>
      <c r="T387" s="135"/>
      <c r="U387" s="136"/>
      <c r="V387" s="135"/>
      <c r="W387" s="13"/>
      <c r="X387" s="13"/>
      <c r="Y387" s="13"/>
    </row>
    <row r="388" spans="1:25">
      <c r="A388" s="13"/>
      <c r="B388" s="13"/>
      <c r="C388" s="13"/>
      <c r="D388" s="13"/>
      <c r="E388" s="137"/>
      <c r="F388" s="13"/>
      <c r="G388" s="130"/>
      <c r="H388" s="13"/>
      <c r="I388" s="13"/>
      <c r="J388" s="13"/>
      <c r="K388" s="13"/>
      <c r="L388" s="131"/>
      <c r="M388" s="13"/>
      <c r="N388" s="13"/>
      <c r="O388" s="13"/>
      <c r="P388" s="13"/>
      <c r="Q388" s="13"/>
      <c r="R388" s="131"/>
      <c r="S388" s="135"/>
      <c r="T388" s="135"/>
      <c r="U388" s="136"/>
      <c r="V388" s="135"/>
      <c r="W388" s="13"/>
      <c r="X388" s="13"/>
      <c r="Y388" s="13"/>
    </row>
    <row r="389" spans="1:25">
      <c r="A389" s="13"/>
      <c r="B389" s="13"/>
      <c r="C389" s="13"/>
      <c r="D389" s="13"/>
      <c r="E389" s="137"/>
      <c r="F389" s="13"/>
      <c r="G389" s="130"/>
      <c r="H389" s="13"/>
      <c r="I389" s="13"/>
      <c r="J389" s="13"/>
      <c r="K389" s="13"/>
      <c r="L389" s="131"/>
      <c r="M389" s="13"/>
      <c r="N389" s="13"/>
      <c r="O389" s="13"/>
      <c r="P389" s="13"/>
      <c r="Q389" s="13"/>
      <c r="R389" s="131"/>
      <c r="S389" s="135"/>
      <c r="T389" s="135"/>
      <c r="U389" s="136"/>
      <c r="V389" s="135"/>
      <c r="W389" s="13"/>
      <c r="X389" s="13"/>
      <c r="Y389" s="13"/>
    </row>
    <row r="390" spans="1:25">
      <c r="A390" s="13"/>
      <c r="B390" s="13"/>
      <c r="C390" s="13"/>
      <c r="D390" s="13"/>
      <c r="E390" s="137"/>
      <c r="F390" s="13"/>
      <c r="G390" s="130"/>
      <c r="H390" s="13"/>
      <c r="I390" s="13"/>
      <c r="J390" s="13"/>
      <c r="K390" s="13"/>
      <c r="L390" s="131"/>
      <c r="M390" s="13"/>
      <c r="N390" s="13"/>
      <c r="O390" s="13"/>
      <c r="P390" s="13"/>
      <c r="Q390" s="13"/>
      <c r="R390" s="131"/>
      <c r="S390" s="135"/>
      <c r="T390" s="135"/>
      <c r="U390" s="136"/>
      <c r="V390" s="135"/>
      <c r="W390" s="13"/>
      <c r="X390" s="13"/>
      <c r="Y390" s="13"/>
    </row>
    <row r="391" spans="1:25">
      <c r="A391" s="13"/>
      <c r="B391" s="13"/>
      <c r="C391" s="13"/>
      <c r="D391" s="13"/>
      <c r="E391" s="137"/>
      <c r="F391" s="13"/>
      <c r="G391" s="130"/>
      <c r="H391" s="13"/>
      <c r="I391" s="13"/>
      <c r="J391" s="13"/>
      <c r="K391" s="13"/>
      <c r="L391" s="131"/>
      <c r="M391" s="13"/>
      <c r="N391" s="13"/>
      <c r="O391" s="13"/>
      <c r="P391" s="13"/>
      <c r="Q391" s="13"/>
      <c r="R391" s="131"/>
      <c r="S391" s="135"/>
      <c r="T391" s="135"/>
      <c r="U391" s="136"/>
      <c r="V391" s="135"/>
      <c r="W391" s="13"/>
      <c r="X391" s="13"/>
      <c r="Y391" s="13"/>
    </row>
    <row r="392" spans="1:25">
      <c r="A392" s="13"/>
      <c r="B392" s="13"/>
      <c r="C392" s="13"/>
      <c r="D392" s="13"/>
      <c r="E392" s="13"/>
      <c r="F392" s="13"/>
      <c r="G392" s="130"/>
      <c r="H392" s="13"/>
      <c r="I392" s="13"/>
      <c r="J392" s="13"/>
      <c r="K392" s="13"/>
      <c r="L392" s="131"/>
      <c r="M392" s="13"/>
      <c r="N392" s="13"/>
      <c r="O392" s="13"/>
      <c r="P392" s="13"/>
      <c r="Q392" s="13"/>
      <c r="R392" s="131"/>
      <c r="S392" s="135"/>
      <c r="T392" s="135"/>
      <c r="U392" s="136"/>
      <c r="V392" s="135"/>
      <c r="W392" s="13"/>
      <c r="X392" s="13"/>
      <c r="Y392" s="13"/>
    </row>
    <row r="393" spans="1:25">
      <c r="A393" s="13"/>
      <c r="B393" s="13"/>
      <c r="C393" s="13"/>
      <c r="D393" s="13"/>
      <c r="E393" s="137"/>
      <c r="F393" s="13"/>
      <c r="G393" s="130"/>
      <c r="H393" s="13"/>
      <c r="I393" s="13"/>
      <c r="J393" s="13"/>
      <c r="K393" s="13"/>
      <c r="L393" s="131"/>
      <c r="M393" s="13"/>
      <c r="N393" s="13"/>
      <c r="O393" s="13"/>
      <c r="P393" s="13"/>
      <c r="Q393" s="13"/>
      <c r="R393" s="131"/>
      <c r="S393" s="135"/>
      <c r="T393" s="135"/>
      <c r="U393" s="136"/>
      <c r="V393" s="135"/>
      <c r="W393" s="13"/>
      <c r="X393" s="13"/>
      <c r="Y393" s="13"/>
    </row>
    <row r="394" spans="1:25">
      <c r="A394" s="13"/>
      <c r="B394" s="13"/>
      <c r="C394" s="13"/>
      <c r="D394" s="13"/>
      <c r="E394" s="13"/>
      <c r="F394" s="137"/>
      <c r="G394" s="130"/>
      <c r="H394" s="13"/>
      <c r="I394" s="13"/>
      <c r="J394" s="13"/>
      <c r="K394" s="13"/>
      <c r="L394" s="131"/>
      <c r="M394" s="13"/>
      <c r="N394" s="13"/>
      <c r="O394" s="13"/>
      <c r="P394" s="13"/>
      <c r="Q394" s="13"/>
      <c r="R394" s="131"/>
      <c r="S394" s="135"/>
      <c r="T394" s="135"/>
      <c r="U394" s="136"/>
      <c r="V394" s="135"/>
      <c r="W394" s="13"/>
      <c r="X394" s="13"/>
      <c r="Y394" s="13"/>
    </row>
    <row r="395" spans="1:25">
      <c r="A395" s="13"/>
      <c r="B395" s="13"/>
      <c r="C395" s="13"/>
      <c r="D395" s="13"/>
      <c r="E395" s="13"/>
      <c r="F395" s="137"/>
      <c r="G395" s="130"/>
      <c r="H395" s="13"/>
      <c r="I395" s="13"/>
      <c r="J395" s="13"/>
      <c r="K395" s="13"/>
      <c r="L395" s="131"/>
      <c r="M395" s="13"/>
      <c r="N395" s="13"/>
      <c r="O395" s="13"/>
      <c r="P395" s="13"/>
      <c r="Q395" s="13"/>
      <c r="R395" s="131"/>
      <c r="S395" s="135"/>
      <c r="T395" s="135"/>
      <c r="U395" s="136"/>
      <c r="V395" s="135"/>
      <c r="W395" s="13"/>
      <c r="X395" s="13"/>
      <c r="Y395" s="13"/>
    </row>
    <row r="396" spans="1:25">
      <c r="A396" s="13"/>
      <c r="B396" s="13"/>
      <c r="C396" s="13"/>
      <c r="D396" s="13"/>
      <c r="E396" s="137"/>
      <c r="F396" s="13"/>
      <c r="G396" s="130"/>
      <c r="H396" s="13"/>
      <c r="I396" s="13"/>
      <c r="J396" s="13"/>
      <c r="K396" s="13"/>
      <c r="L396" s="131"/>
      <c r="M396" s="13"/>
      <c r="N396" s="13"/>
      <c r="O396" s="13"/>
      <c r="P396" s="13"/>
      <c r="Q396" s="13"/>
      <c r="R396" s="131"/>
      <c r="S396" s="135"/>
      <c r="T396" s="135"/>
      <c r="U396" s="136"/>
      <c r="V396" s="135"/>
      <c r="W396" s="13"/>
      <c r="X396" s="13"/>
      <c r="Y396" s="13"/>
    </row>
    <row r="397" spans="1:25">
      <c r="A397" s="13"/>
      <c r="B397" s="13"/>
      <c r="C397" s="13"/>
      <c r="D397" s="13"/>
      <c r="E397" s="137"/>
      <c r="F397" s="13"/>
      <c r="G397" s="130"/>
      <c r="H397" s="13"/>
      <c r="I397" s="13"/>
      <c r="J397" s="13"/>
      <c r="K397" s="13"/>
      <c r="L397" s="131"/>
      <c r="M397" s="13"/>
      <c r="N397" s="13"/>
      <c r="O397" s="13"/>
      <c r="P397" s="13"/>
      <c r="Q397" s="13"/>
      <c r="R397" s="131"/>
      <c r="S397" s="135"/>
      <c r="T397" s="135"/>
      <c r="U397" s="136"/>
      <c r="V397" s="135"/>
      <c r="W397" s="13"/>
      <c r="X397" s="13"/>
      <c r="Y397" s="13"/>
    </row>
    <row r="398" spans="1:25">
      <c r="A398" s="13"/>
      <c r="B398" s="13"/>
      <c r="C398" s="13"/>
      <c r="D398" s="13"/>
      <c r="E398" s="137"/>
      <c r="F398" s="13"/>
      <c r="G398" s="130"/>
      <c r="H398" s="13"/>
      <c r="I398" s="13"/>
      <c r="J398" s="13"/>
      <c r="K398" s="13"/>
      <c r="L398" s="131"/>
      <c r="M398" s="13"/>
      <c r="N398" s="13"/>
      <c r="O398" s="13"/>
      <c r="P398" s="13"/>
      <c r="Q398" s="13"/>
      <c r="R398" s="131"/>
      <c r="S398" s="135"/>
      <c r="T398" s="135"/>
      <c r="U398" s="136"/>
      <c r="V398" s="135"/>
      <c r="W398" s="13"/>
      <c r="X398" s="13"/>
      <c r="Y398" s="13"/>
    </row>
    <row r="399" spans="1:25">
      <c r="A399" s="13"/>
      <c r="B399" s="13"/>
      <c r="C399" s="13"/>
      <c r="D399" s="13"/>
      <c r="E399" s="13"/>
      <c r="F399" s="137"/>
      <c r="G399" s="130"/>
      <c r="H399" s="13"/>
      <c r="I399" s="13"/>
      <c r="J399" s="13"/>
      <c r="K399" s="13"/>
      <c r="L399" s="131"/>
      <c r="M399" s="13"/>
      <c r="N399" s="13"/>
      <c r="O399" s="13"/>
      <c r="P399" s="13"/>
      <c r="Q399" s="13"/>
      <c r="R399" s="131"/>
      <c r="S399" s="135"/>
      <c r="T399" s="135"/>
      <c r="U399" s="136"/>
      <c r="V399" s="135"/>
      <c r="W399" s="13"/>
      <c r="X399" s="13"/>
      <c r="Y399" s="13"/>
    </row>
    <row r="400" spans="1:25">
      <c r="A400" s="13"/>
      <c r="B400" s="13"/>
      <c r="C400" s="13"/>
      <c r="D400" s="13"/>
      <c r="E400" s="13"/>
      <c r="F400" s="137"/>
      <c r="G400" s="130"/>
      <c r="H400" s="13"/>
      <c r="I400" s="13"/>
      <c r="J400" s="13"/>
      <c r="K400" s="13"/>
      <c r="L400" s="131"/>
      <c r="M400" s="13"/>
      <c r="N400" s="13"/>
      <c r="O400" s="13"/>
      <c r="P400" s="13"/>
      <c r="Q400" s="13"/>
      <c r="R400" s="131"/>
      <c r="S400" s="135"/>
      <c r="T400" s="135"/>
      <c r="U400" s="136"/>
      <c r="V400" s="135"/>
      <c r="W400" s="13"/>
      <c r="X400" s="13"/>
      <c r="Y400" s="13"/>
    </row>
    <row r="401" spans="1:25">
      <c r="A401" s="13"/>
      <c r="B401" s="13"/>
      <c r="C401" s="13"/>
      <c r="D401" s="13"/>
      <c r="E401" s="13"/>
      <c r="F401" s="137"/>
      <c r="G401" s="130"/>
      <c r="H401" s="13"/>
      <c r="I401" s="13"/>
      <c r="J401" s="13"/>
      <c r="K401" s="13"/>
      <c r="L401" s="131"/>
      <c r="M401" s="13"/>
      <c r="N401" s="13"/>
      <c r="O401" s="13"/>
      <c r="P401" s="13"/>
      <c r="Q401" s="13"/>
      <c r="R401" s="131"/>
      <c r="S401" s="135"/>
      <c r="T401" s="135"/>
      <c r="U401" s="136"/>
      <c r="V401" s="135"/>
      <c r="W401" s="13"/>
      <c r="X401" s="13"/>
      <c r="Y401" s="13"/>
    </row>
    <row r="402" spans="1:25">
      <c r="A402" s="13"/>
      <c r="B402" s="13"/>
      <c r="C402" s="13"/>
      <c r="D402" s="13"/>
      <c r="E402" s="13"/>
      <c r="F402" s="13"/>
      <c r="G402" s="130"/>
      <c r="H402" s="13"/>
      <c r="I402" s="13"/>
      <c r="J402" s="13"/>
      <c r="K402" s="13"/>
      <c r="L402" s="131"/>
      <c r="M402" s="13"/>
      <c r="N402" s="13"/>
      <c r="O402" s="13"/>
      <c r="P402" s="13"/>
      <c r="Q402" s="13"/>
      <c r="R402" s="131"/>
      <c r="S402" s="135"/>
      <c r="T402" s="135"/>
      <c r="U402" s="136"/>
      <c r="V402" s="135"/>
      <c r="W402" s="13"/>
      <c r="X402" s="13"/>
      <c r="Y402" s="13"/>
    </row>
    <row r="403" spans="1:25">
      <c r="A403" s="13"/>
      <c r="B403" s="13"/>
      <c r="C403" s="13"/>
      <c r="D403" s="13"/>
      <c r="E403" s="13"/>
      <c r="F403" s="13"/>
      <c r="G403" s="130"/>
      <c r="H403" s="13"/>
      <c r="I403" s="13"/>
      <c r="J403" s="13"/>
      <c r="K403" s="13"/>
      <c r="L403" s="131"/>
      <c r="M403" s="13"/>
      <c r="N403" s="13"/>
      <c r="O403" s="13"/>
      <c r="P403" s="13"/>
      <c r="Q403" s="13"/>
      <c r="R403" s="131"/>
      <c r="S403" s="135"/>
      <c r="T403" s="135"/>
      <c r="U403" s="136"/>
      <c r="V403" s="135"/>
      <c r="W403" s="13"/>
      <c r="X403" s="13"/>
      <c r="Y403" s="13"/>
    </row>
    <row r="404" spans="1:25">
      <c r="A404" s="13"/>
      <c r="B404" s="13"/>
      <c r="C404" s="13"/>
      <c r="D404" s="13"/>
      <c r="E404" s="13"/>
      <c r="F404" s="137"/>
      <c r="G404" s="130"/>
      <c r="H404" s="13"/>
      <c r="I404" s="13"/>
      <c r="J404" s="13"/>
      <c r="K404" s="13"/>
      <c r="L404" s="131"/>
      <c r="M404" s="13"/>
      <c r="N404" s="13"/>
      <c r="O404" s="13"/>
      <c r="P404" s="13"/>
      <c r="Q404" s="13"/>
      <c r="R404" s="131"/>
      <c r="S404" s="135"/>
      <c r="T404" s="135"/>
      <c r="U404" s="136"/>
      <c r="V404" s="135"/>
      <c r="W404" s="13"/>
      <c r="X404" s="13"/>
      <c r="Y404" s="13"/>
    </row>
    <row r="405" spans="1:25">
      <c r="A405" s="13"/>
      <c r="B405" s="13"/>
      <c r="C405" s="13"/>
      <c r="D405" s="13"/>
      <c r="E405" s="137"/>
      <c r="F405" s="13"/>
      <c r="G405" s="130"/>
      <c r="H405" s="13"/>
      <c r="I405" s="13"/>
      <c r="J405" s="13"/>
      <c r="K405" s="13"/>
      <c r="L405" s="131"/>
      <c r="M405" s="13"/>
      <c r="N405" s="13"/>
      <c r="O405" s="13"/>
      <c r="P405" s="13"/>
      <c r="Q405" s="13"/>
      <c r="R405" s="131"/>
      <c r="S405" s="135"/>
      <c r="T405" s="135"/>
      <c r="U405" s="136"/>
      <c r="V405" s="135"/>
      <c r="W405" s="13"/>
      <c r="X405" s="13"/>
      <c r="Y405" s="13"/>
    </row>
    <row r="406" spans="1:25">
      <c r="A406" s="13"/>
      <c r="B406" s="13"/>
      <c r="C406" s="13"/>
      <c r="D406" s="13"/>
      <c r="E406" s="137"/>
      <c r="F406" s="13"/>
      <c r="G406" s="130"/>
      <c r="H406" s="13"/>
      <c r="I406" s="13"/>
      <c r="J406" s="13"/>
      <c r="K406" s="13"/>
      <c r="L406" s="131"/>
      <c r="M406" s="13"/>
      <c r="N406" s="13"/>
      <c r="O406" s="13"/>
      <c r="P406" s="13"/>
      <c r="Q406" s="13"/>
      <c r="R406" s="131"/>
      <c r="S406" s="135"/>
      <c r="T406" s="135"/>
      <c r="U406" s="136"/>
      <c r="V406" s="135"/>
      <c r="W406" s="13"/>
      <c r="X406" s="13"/>
      <c r="Y406" s="13"/>
    </row>
    <row r="407" spans="1:25">
      <c r="A407" s="13"/>
      <c r="B407" s="13"/>
      <c r="C407" s="13"/>
      <c r="D407" s="13"/>
      <c r="E407" s="137"/>
      <c r="F407" s="13"/>
      <c r="G407" s="130"/>
      <c r="H407" s="13"/>
      <c r="I407" s="13"/>
      <c r="J407" s="13"/>
      <c r="K407" s="13"/>
      <c r="L407" s="131"/>
      <c r="M407" s="13"/>
      <c r="N407" s="13"/>
      <c r="O407" s="13"/>
      <c r="P407" s="13"/>
      <c r="Q407" s="13"/>
      <c r="R407" s="131"/>
      <c r="S407" s="135"/>
      <c r="T407" s="135"/>
      <c r="U407" s="136"/>
      <c r="V407" s="135"/>
      <c r="W407" s="13"/>
      <c r="X407" s="13"/>
      <c r="Y407" s="13"/>
    </row>
    <row r="408" spans="1:25">
      <c r="A408" s="13"/>
      <c r="B408" s="13"/>
      <c r="C408" s="13"/>
      <c r="D408" s="13"/>
      <c r="E408" s="13"/>
      <c r="F408" s="137"/>
      <c r="G408" s="130"/>
      <c r="H408" s="13"/>
      <c r="I408" s="13"/>
      <c r="J408" s="13"/>
      <c r="K408" s="13"/>
      <c r="L408" s="131"/>
      <c r="M408" s="13"/>
      <c r="N408" s="13"/>
      <c r="O408" s="13"/>
      <c r="P408" s="13"/>
      <c r="Q408" s="13"/>
      <c r="R408" s="131"/>
      <c r="S408" s="135"/>
      <c r="T408" s="135"/>
      <c r="U408" s="136"/>
      <c r="V408" s="135"/>
      <c r="W408" s="13"/>
      <c r="X408" s="13"/>
      <c r="Y408" s="13"/>
    </row>
    <row r="409" spans="1:25">
      <c r="A409" s="13"/>
      <c r="B409" s="13"/>
      <c r="C409" s="13"/>
      <c r="D409" s="13"/>
      <c r="E409" s="137"/>
      <c r="F409" s="13"/>
      <c r="G409" s="130"/>
      <c r="H409" s="13"/>
      <c r="I409" s="13"/>
      <c r="J409" s="13"/>
      <c r="K409" s="13"/>
      <c r="L409" s="131"/>
      <c r="M409" s="13"/>
      <c r="N409" s="13"/>
      <c r="O409" s="13"/>
      <c r="P409" s="13"/>
      <c r="Q409" s="13"/>
      <c r="R409" s="131"/>
      <c r="S409" s="135"/>
      <c r="T409" s="135"/>
      <c r="U409" s="136"/>
      <c r="V409" s="135"/>
      <c r="W409" s="13"/>
      <c r="X409" s="13"/>
      <c r="Y409" s="13"/>
    </row>
    <row r="410" spans="1:25">
      <c r="A410" s="13"/>
      <c r="B410" s="13"/>
      <c r="C410" s="13"/>
      <c r="D410" s="13"/>
      <c r="E410" s="13"/>
      <c r="F410" s="137"/>
      <c r="G410" s="130"/>
      <c r="H410" s="13"/>
      <c r="I410" s="13"/>
      <c r="J410" s="13"/>
      <c r="K410" s="13"/>
      <c r="L410" s="131"/>
      <c r="M410" s="13"/>
      <c r="N410" s="13"/>
      <c r="O410" s="13"/>
      <c r="P410" s="13"/>
      <c r="Q410" s="13"/>
      <c r="R410" s="131"/>
      <c r="S410" s="135"/>
      <c r="T410" s="135"/>
      <c r="U410" s="136"/>
      <c r="V410" s="135"/>
      <c r="W410" s="13"/>
      <c r="X410" s="13"/>
      <c r="Y410" s="13"/>
    </row>
    <row r="411" spans="1:25">
      <c r="A411" s="13"/>
      <c r="B411" s="13"/>
      <c r="C411" s="13"/>
      <c r="D411" s="13"/>
      <c r="E411" s="13"/>
      <c r="F411" s="13"/>
      <c r="G411" s="130"/>
      <c r="H411" s="13"/>
      <c r="I411" s="13"/>
      <c r="J411" s="13"/>
      <c r="K411" s="13"/>
      <c r="L411" s="131"/>
      <c r="M411" s="13"/>
      <c r="N411" s="13"/>
      <c r="O411" s="13"/>
      <c r="P411" s="13"/>
      <c r="Q411" s="13"/>
      <c r="R411" s="131"/>
      <c r="S411" s="135"/>
      <c r="T411" s="135"/>
      <c r="U411" s="136"/>
      <c r="V411" s="135"/>
      <c r="W411" s="13"/>
      <c r="X411" s="13"/>
      <c r="Y411" s="13"/>
    </row>
    <row r="412" spans="1:25">
      <c r="A412" s="13"/>
      <c r="B412" s="13"/>
      <c r="C412" s="13"/>
      <c r="D412" s="13"/>
      <c r="E412" s="13"/>
      <c r="F412" s="13"/>
      <c r="G412" s="130"/>
      <c r="H412" s="13"/>
      <c r="I412" s="13"/>
      <c r="J412" s="13"/>
      <c r="K412" s="13"/>
      <c r="L412" s="131"/>
      <c r="M412" s="13"/>
      <c r="N412" s="13"/>
      <c r="O412" s="13"/>
      <c r="P412" s="13"/>
      <c r="Q412" s="13"/>
      <c r="R412" s="131"/>
      <c r="S412" s="135"/>
      <c r="T412" s="135"/>
      <c r="U412" s="136"/>
      <c r="V412" s="135"/>
      <c r="W412" s="13"/>
      <c r="X412" s="13"/>
      <c r="Y412" s="13"/>
    </row>
    <row r="413" spans="1:25">
      <c r="A413" s="13"/>
      <c r="B413" s="13"/>
      <c r="C413" s="13"/>
      <c r="D413" s="13"/>
      <c r="E413" s="13"/>
      <c r="F413" s="13"/>
      <c r="G413" s="130"/>
      <c r="H413" s="13"/>
      <c r="I413" s="13"/>
      <c r="J413" s="13"/>
      <c r="K413" s="13"/>
      <c r="L413" s="131"/>
      <c r="M413" s="13"/>
      <c r="N413" s="13"/>
      <c r="O413" s="13"/>
      <c r="P413" s="13"/>
      <c r="Q413" s="13"/>
      <c r="R413" s="131"/>
      <c r="S413" s="135"/>
      <c r="T413" s="135"/>
      <c r="U413" s="136"/>
      <c r="V413" s="135"/>
      <c r="W413" s="13"/>
      <c r="X413" s="13"/>
      <c r="Y413" s="13"/>
    </row>
    <row r="414" spans="1:25">
      <c r="A414" s="13"/>
      <c r="B414" s="13"/>
      <c r="C414" s="13"/>
      <c r="D414" s="13"/>
      <c r="E414" s="13"/>
      <c r="F414" s="137"/>
      <c r="G414" s="130"/>
      <c r="H414" s="13"/>
      <c r="I414" s="13"/>
      <c r="J414" s="13"/>
      <c r="K414" s="13"/>
      <c r="L414" s="131"/>
      <c r="M414" s="13"/>
      <c r="N414" s="13"/>
      <c r="O414" s="13"/>
      <c r="P414" s="13"/>
      <c r="Q414" s="13"/>
      <c r="R414" s="131"/>
      <c r="S414" s="135"/>
      <c r="T414" s="135"/>
      <c r="U414" s="136"/>
      <c r="V414" s="135"/>
      <c r="W414" s="13"/>
      <c r="X414" s="13"/>
      <c r="Y414" s="13"/>
    </row>
    <row r="415" spans="1:25">
      <c r="A415" s="13"/>
      <c r="B415" s="13"/>
      <c r="C415" s="13"/>
      <c r="D415" s="13"/>
      <c r="E415" s="137"/>
      <c r="F415" s="13"/>
      <c r="G415" s="130"/>
      <c r="H415" s="13"/>
      <c r="I415" s="13"/>
      <c r="J415" s="13"/>
      <c r="K415" s="13"/>
      <c r="L415" s="131"/>
      <c r="M415" s="13"/>
      <c r="N415" s="13"/>
      <c r="O415" s="13"/>
      <c r="P415" s="13"/>
      <c r="Q415" s="13"/>
      <c r="R415" s="131"/>
      <c r="S415" s="135"/>
      <c r="T415" s="135"/>
      <c r="U415" s="136"/>
      <c r="V415" s="135"/>
      <c r="W415" s="13"/>
      <c r="X415" s="13"/>
      <c r="Y415" s="13"/>
    </row>
    <row r="416" spans="1:25">
      <c r="A416" s="13"/>
      <c r="B416" s="13"/>
      <c r="C416" s="13"/>
      <c r="D416" s="13"/>
      <c r="E416" s="137"/>
      <c r="F416" s="13"/>
      <c r="G416" s="130"/>
      <c r="H416" s="13"/>
      <c r="I416" s="13"/>
      <c r="J416" s="13"/>
      <c r="K416" s="13"/>
      <c r="L416" s="131"/>
      <c r="M416" s="13"/>
      <c r="N416" s="13"/>
      <c r="O416" s="13"/>
      <c r="P416" s="13"/>
      <c r="Q416" s="13"/>
      <c r="R416" s="131"/>
      <c r="S416" s="135"/>
      <c r="T416" s="135"/>
      <c r="U416" s="136"/>
      <c r="V416" s="135"/>
      <c r="W416" s="13"/>
      <c r="X416" s="13"/>
      <c r="Y416" s="13"/>
    </row>
    <row r="417" spans="1:25">
      <c r="A417" s="13"/>
      <c r="B417" s="13"/>
      <c r="C417" s="13"/>
      <c r="D417" s="13"/>
      <c r="E417" s="13"/>
      <c r="F417" s="137"/>
      <c r="G417" s="130"/>
      <c r="H417" s="13"/>
      <c r="I417" s="13"/>
      <c r="J417" s="13"/>
      <c r="K417" s="13"/>
      <c r="L417" s="131"/>
      <c r="M417" s="13"/>
      <c r="N417" s="13"/>
      <c r="O417" s="13"/>
      <c r="P417" s="13"/>
      <c r="Q417" s="13"/>
      <c r="R417" s="131"/>
      <c r="S417" s="135"/>
      <c r="T417" s="135"/>
      <c r="U417" s="136"/>
      <c r="V417" s="135"/>
      <c r="W417" s="13"/>
      <c r="X417" s="13"/>
      <c r="Y417" s="13"/>
    </row>
    <row r="418" spans="1:25">
      <c r="A418" s="13"/>
      <c r="B418" s="13"/>
      <c r="C418" s="13"/>
      <c r="D418" s="13"/>
      <c r="E418" s="13"/>
      <c r="F418" s="137"/>
      <c r="G418" s="130"/>
      <c r="H418" s="13"/>
      <c r="I418" s="13"/>
      <c r="J418" s="13"/>
      <c r="K418" s="13"/>
      <c r="L418" s="131"/>
      <c r="M418" s="13"/>
      <c r="N418" s="13"/>
      <c r="O418" s="13"/>
      <c r="P418" s="13"/>
      <c r="Q418" s="13"/>
      <c r="R418" s="131"/>
      <c r="S418" s="135"/>
      <c r="T418" s="135"/>
      <c r="U418" s="136"/>
      <c r="V418" s="135"/>
      <c r="W418" s="13"/>
      <c r="X418" s="13"/>
      <c r="Y418" s="13"/>
    </row>
    <row r="419" spans="1:25">
      <c r="A419" s="13"/>
      <c r="B419" s="13"/>
      <c r="C419" s="13"/>
      <c r="D419" s="13"/>
      <c r="E419" s="13"/>
      <c r="F419" s="137"/>
      <c r="G419" s="130"/>
      <c r="H419" s="13"/>
      <c r="I419" s="13"/>
      <c r="J419" s="13"/>
      <c r="K419" s="13"/>
      <c r="L419" s="131"/>
      <c r="M419" s="13"/>
      <c r="N419" s="13"/>
      <c r="O419" s="13"/>
      <c r="P419" s="13"/>
      <c r="Q419" s="13"/>
      <c r="R419" s="131"/>
      <c r="S419" s="135"/>
      <c r="T419" s="135"/>
      <c r="U419" s="136"/>
      <c r="V419" s="135"/>
      <c r="W419" s="13"/>
      <c r="X419" s="13"/>
      <c r="Y419" s="13"/>
    </row>
    <row r="420" spans="1:25">
      <c r="A420" s="13"/>
      <c r="B420" s="13"/>
      <c r="C420" s="13"/>
      <c r="D420" s="13"/>
      <c r="E420" s="13"/>
      <c r="F420" s="13"/>
      <c r="G420" s="130"/>
      <c r="H420" s="13"/>
      <c r="I420" s="13"/>
      <c r="J420" s="13"/>
      <c r="K420" s="13"/>
      <c r="L420" s="131"/>
      <c r="M420" s="13"/>
      <c r="N420" s="13"/>
      <c r="O420" s="13"/>
      <c r="P420" s="13"/>
      <c r="Q420" s="13"/>
      <c r="R420" s="131"/>
      <c r="S420" s="135"/>
      <c r="T420" s="135"/>
      <c r="U420" s="136"/>
      <c r="V420" s="135"/>
      <c r="W420" s="13"/>
      <c r="X420" s="13"/>
      <c r="Y420" s="13"/>
    </row>
    <row r="421" spans="1:25">
      <c r="A421" s="13"/>
      <c r="B421" s="13"/>
      <c r="C421" s="13"/>
      <c r="D421" s="13"/>
      <c r="E421" s="137"/>
      <c r="F421" s="13"/>
      <c r="G421" s="130"/>
      <c r="H421" s="13"/>
      <c r="I421" s="13"/>
      <c r="J421" s="13"/>
      <c r="K421" s="13"/>
      <c r="L421" s="131"/>
      <c r="M421" s="13"/>
      <c r="N421" s="13"/>
      <c r="O421" s="13"/>
      <c r="P421" s="13"/>
      <c r="Q421" s="13"/>
      <c r="R421" s="131"/>
      <c r="S421" s="135"/>
      <c r="T421" s="135"/>
      <c r="U421" s="136"/>
      <c r="V421" s="135"/>
      <c r="W421" s="13"/>
      <c r="X421" s="13"/>
      <c r="Y421" s="13"/>
    </row>
    <row r="422" spans="1:25">
      <c r="A422" s="13"/>
      <c r="B422" s="13"/>
      <c r="C422" s="13"/>
      <c r="D422" s="13"/>
      <c r="E422" s="13"/>
      <c r="F422" s="137"/>
      <c r="G422" s="130"/>
      <c r="H422" s="13"/>
      <c r="I422" s="13"/>
      <c r="J422" s="13"/>
      <c r="K422" s="13"/>
      <c r="L422" s="131"/>
      <c r="M422" s="13"/>
      <c r="N422" s="13"/>
      <c r="O422" s="13"/>
      <c r="P422" s="13"/>
      <c r="Q422" s="13"/>
      <c r="R422" s="131"/>
      <c r="S422" s="135"/>
      <c r="T422" s="135"/>
      <c r="U422" s="136"/>
      <c r="V422" s="135"/>
      <c r="W422" s="13"/>
      <c r="X422" s="13"/>
      <c r="Y422" s="13"/>
    </row>
    <row r="423" spans="1:25">
      <c r="A423" s="13"/>
      <c r="B423" s="13"/>
      <c r="C423" s="13"/>
      <c r="D423" s="13"/>
      <c r="E423" s="137"/>
      <c r="F423" s="13"/>
      <c r="G423" s="130"/>
      <c r="H423" s="13"/>
      <c r="I423" s="13"/>
      <c r="J423" s="13"/>
      <c r="K423" s="13"/>
      <c r="L423" s="131"/>
      <c r="M423" s="13"/>
      <c r="N423" s="13"/>
      <c r="O423" s="13"/>
      <c r="P423" s="13"/>
      <c r="Q423" s="13"/>
      <c r="R423" s="131"/>
      <c r="S423" s="135"/>
      <c r="T423" s="135"/>
      <c r="U423" s="136"/>
      <c r="V423" s="135"/>
      <c r="W423" s="13"/>
      <c r="X423" s="13"/>
      <c r="Y423" s="13"/>
    </row>
    <row r="424" spans="1:25">
      <c r="A424" s="13"/>
      <c r="B424" s="13"/>
      <c r="C424" s="13"/>
      <c r="D424" s="13"/>
      <c r="E424" s="13"/>
      <c r="F424" s="13"/>
      <c r="G424" s="130"/>
      <c r="H424" s="13"/>
      <c r="I424" s="13"/>
      <c r="J424" s="13"/>
      <c r="K424" s="13"/>
      <c r="L424" s="131"/>
      <c r="M424" s="13"/>
      <c r="N424" s="13"/>
      <c r="O424" s="13"/>
      <c r="P424" s="13"/>
      <c r="Q424" s="13"/>
      <c r="R424" s="131"/>
      <c r="S424" s="135"/>
      <c r="T424" s="135"/>
      <c r="U424" s="136"/>
      <c r="V424" s="135"/>
      <c r="W424" s="13"/>
      <c r="X424" s="13"/>
      <c r="Y424" s="13"/>
    </row>
    <row r="425" spans="1:25">
      <c r="A425" s="13"/>
      <c r="B425" s="13"/>
      <c r="C425" s="13"/>
      <c r="D425" s="13"/>
      <c r="E425" s="137"/>
      <c r="F425" s="13"/>
      <c r="G425" s="130"/>
      <c r="H425" s="13"/>
      <c r="I425" s="13"/>
      <c r="J425" s="13"/>
      <c r="K425" s="13"/>
      <c r="L425" s="131"/>
      <c r="M425" s="13"/>
      <c r="N425" s="13"/>
      <c r="O425" s="13"/>
      <c r="P425" s="13"/>
      <c r="Q425" s="13"/>
      <c r="R425" s="131"/>
      <c r="S425" s="135"/>
      <c r="T425" s="135"/>
      <c r="U425" s="136"/>
      <c r="V425" s="135"/>
      <c r="W425" s="13"/>
      <c r="X425" s="13"/>
      <c r="Y425" s="13"/>
    </row>
    <row r="426" spans="1:25">
      <c r="A426" s="13"/>
      <c r="B426" s="13"/>
      <c r="C426" s="13"/>
      <c r="D426" s="13"/>
      <c r="E426" s="13"/>
      <c r="F426" s="13"/>
      <c r="G426" s="130"/>
      <c r="H426" s="13"/>
      <c r="I426" s="13"/>
      <c r="J426" s="13"/>
      <c r="K426" s="13"/>
      <c r="L426" s="131"/>
      <c r="M426" s="13"/>
      <c r="N426" s="13"/>
      <c r="O426" s="13"/>
      <c r="P426" s="13"/>
      <c r="Q426" s="13"/>
      <c r="R426" s="131"/>
      <c r="S426" s="135"/>
      <c r="T426" s="135"/>
      <c r="U426" s="136"/>
      <c r="V426" s="135"/>
      <c r="W426" s="13"/>
      <c r="X426" s="13"/>
      <c r="Y426" s="13"/>
    </row>
    <row r="427" spans="1:25">
      <c r="A427" s="13"/>
      <c r="B427" s="13"/>
      <c r="C427" s="13"/>
      <c r="D427" s="13"/>
      <c r="E427" s="137"/>
      <c r="F427" s="13"/>
      <c r="G427" s="130"/>
      <c r="H427" s="13"/>
      <c r="I427" s="13"/>
      <c r="J427" s="13"/>
      <c r="K427" s="13"/>
      <c r="L427" s="131"/>
      <c r="M427" s="13"/>
      <c r="N427" s="13"/>
      <c r="O427" s="13"/>
      <c r="P427" s="13"/>
      <c r="Q427" s="13"/>
      <c r="R427" s="131"/>
      <c r="S427" s="135"/>
      <c r="T427" s="135"/>
      <c r="U427" s="136"/>
      <c r="V427" s="135"/>
      <c r="W427" s="13"/>
      <c r="X427" s="13"/>
      <c r="Y427" s="13"/>
    </row>
    <row r="428" spans="1:25">
      <c r="A428" s="13"/>
      <c r="B428" s="13"/>
      <c r="C428" s="13"/>
      <c r="D428" s="13"/>
      <c r="E428" s="13"/>
      <c r="F428" s="137"/>
      <c r="G428" s="130"/>
      <c r="H428" s="13"/>
      <c r="I428" s="13"/>
      <c r="J428" s="13"/>
      <c r="K428" s="13"/>
      <c r="L428" s="131"/>
      <c r="M428" s="13"/>
      <c r="N428" s="13"/>
      <c r="O428" s="13"/>
      <c r="P428" s="13"/>
      <c r="Q428" s="13"/>
      <c r="R428" s="131"/>
      <c r="S428" s="135"/>
      <c r="T428" s="135"/>
      <c r="U428" s="136"/>
      <c r="V428" s="135"/>
      <c r="W428" s="13"/>
      <c r="X428" s="13"/>
      <c r="Y428" s="13"/>
    </row>
    <row r="429" spans="1:25">
      <c r="A429" s="13"/>
      <c r="B429" s="13"/>
      <c r="C429" s="13"/>
      <c r="D429" s="13"/>
      <c r="E429" s="137"/>
      <c r="F429" s="13"/>
      <c r="G429" s="130"/>
      <c r="H429" s="13"/>
      <c r="I429" s="13"/>
      <c r="J429" s="13"/>
      <c r="K429" s="13"/>
      <c r="L429" s="131"/>
      <c r="M429" s="13"/>
      <c r="N429" s="13"/>
      <c r="O429" s="13"/>
      <c r="P429" s="13"/>
      <c r="Q429" s="13"/>
      <c r="R429" s="131"/>
      <c r="S429" s="135"/>
      <c r="T429" s="135"/>
      <c r="U429" s="136"/>
      <c r="V429" s="135"/>
      <c r="W429" s="13"/>
      <c r="X429" s="13"/>
      <c r="Y429" s="13"/>
    </row>
    <row r="430" spans="1:25">
      <c r="A430" s="13"/>
      <c r="B430" s="13"/>
      <c r="C430" s="13"/>
      <c r="D430" s="13"/>
      <c r="E430" s="137"/>
      <c r="F430" s="13"/>
      <c r="G430" s="130"/>
      <c r="H430" s="13"/>
      <c r="I430" s="13"/>
      <c r="J430" s="13"/>
      <c r="K430" s="13"/>
      <c r="L430" s="131"/>
      <c r="M430" s="13"/>
      <c r="N430" s="13"/>
      <c r="O430" s="13"/>
      <c r="P430" s="13"/>
      <c r="Q430" s="13"/>
      <c r="R430" s="131"/>
      <c r="S430" s="135"/>
      <c r="T430" s="135"/>
      <c r="U430" s="136"/>
      <c r="V430" s="135"/>
      <c r="W430" s="13"/>
      <c r="X430" s="13"/>
      <c r="Y430" s="13"/>
    </row>
    <row r="431" spans="1:25">
      <c r="A431" s="13"/>
      <c r="B431" s="13"/>
      <c r="C431" s="13"/>
      <c r="D431" s="13"/>
      <c r="E431" s="137"/>
      <c r="F431" s="13"/>
      <c r="G431" s="130"/>
      <c r="H431" s="13"/>
      <c r="I431" s="13"/>
      <c r="J431" s="13"/>
      <c r="K431" s="13"/>
      <c r="L431" s="131"/>
      <c r="M431" s="13"/>
      <c r="N431" s="13"/>
      <c r="O431" s="13"/>
      <c r="P431" s="13"/>
      <c r="Q431" s="13"/>
      <c r="R431" s="131"/>
      <c r="S431" s="135"/>
      <c r="T431" s="135"/>
      <c r="U431" s="136"/>
      <c r="V431" s="135"/>
      <c r="W431" s="13"/>
      <c r="X431" s="13"/>
      <c r="Y431" s="13"/>
    </row>
    <row r="432" spans="1:25">
      <c r="A432" s="13"/>
      <c r="B432" s="13"/>
      <c r="C432" s="13"/>
      <c r="D432" s="13"/>
      <c r="E432" s="137"/>
      <c r="F432" s="13"/>
      <c r="G432" s="130"/>
      <c r="H432" s="13"/>
      <c r="I432" s="13"/>
      <c r="J432" s="13"/>
      <c r="K432" s="13"/>
      <c r="L432" s="131"/>
      <c r="M432" s="13"/>
      <c r="N432" s="13"/>
      <c r="O432" s="13"/>
      <c r="P432" s="13"/>
      <c r="Q432" s="13"/>
      <c r="R432" s="131"/>
      <c r="S432" s="135"/>
      <c r="T432" s="135"/>
      <c r="U432" s="136"/>
      <c r="V432" s="135"/>
      <c r="W432" s="13"/>
      <c r="X432" s="13"/>
      <c r="Y432" s="13"/>
    </row>
    <row r="433" spans="1:25">
      <c r="A433" s="13"/>
      <c r="B433" s="13"/>
      <c r="C433" s="13"/>
      <c r="D433" s="13"/>
      <c r="E433" s="137"/>
      <c r="F433" s="13"/>
      <c r="G433" s="130"/>
      <c r="H433" s="13"/>
      <c r="I433" s="13"/>
      <c r="J433" s="13"/>
      <c r="K433" s="13"/>
      <c r="L433" s="131"/>
      <c r="M433" s="13"/>
      <c r="N433" s="13"/>
      <c r="O433" s="13"/>
      <c r="P433" s="13"/>
      <c r="Q433" s="13"/>
      <c r="R433" s="131"/>
      <c r="S433" s="135"/>
      <c r="T433" s="135"/>
      <c r="U433" s="136"/>
      <c r="V433" s="135"/>
      <c r="W433" s="13"/>
      <c r="X433" s="13"/>
      <c r="Y433" s="13"/>
    </row>
    <row r="434" spans="1:25">
      <c r="A434" s="114"/>
    </row>
    <row r="435" spans="1:25">
      <c r="A435" s="114"/>
    </row>
    <row r="436" spans="1:25">
      <c r="A436" s="114"/>
    </row>
    <row r="437" spans="1:25">
      <c r="A437" s="114"/>
    </row>
    <row r="438" spans="1:25">
      <c r="A438" s="114"/>
    </row>
    <row r="439" spans="1:25">
      <c r="A439" s="114"/>
    </row>
    <row r="440" spans="1:25">
      <c r="A440" s="114"/>
    </row>
    <row r="441" spans="1:25">
      <c r="A441" s="114"/>
    </row>
    <row r="442" spans="1:25">
      <c r="A442" s="114"/>
    </row>
    <row r="443" spans="1:25">
      <c r="A443" s="114"/>
    </row>
    <row r="444" spans="1:25">
      <c r="A444" s="114"/>
    </row>
    <row r="445" spans="1:25">
      <c r="A445" s="114"/>
    </row>
    <row r="446" spans="1:25">
      <c r="A446" s="114"/>
    </row>
    <row r="447" spans="1:25">
      <c r="A447" s="114"/>
    </row>
    <row r="448" spans="1:25">
      <c r="A448" s="114"/>
    </row>
    <row r="449" spans="1:1">
      <c r="A449" s="114"/>
    </row>
    <row r="450" spans="1:1">
      <c r="A450" s="114"/>
    </row>
    <row r="451" spans="1:1">
      <c r="A451" s="114"/>
    </row>
    <row r="452" spans="1:1">
      <c r="A452" s="114"/>
    </row>
    <row r="453" spans="1:1">
      <c r="A453" s="114"/>
    </row>
    <row r="454" spans="1:1">
      <c r="A454" s="114"/>
    </row>
    <row r="455" spans="1:1">
      <c r="A455" s="114"/>
    </row>
    <row r="456" spans="1:1">
      <c r="A456" s="114"/>
    </row>
    <row r="457" spans="1:1">
      <c r="A457" s="114"/>
    </row>
    <row r="458" spans="1:1">
      <c r="A458" s="114"/>
    </row>
    <row r="459" spans="1:1">
      <c r="A459" s="114"/>
    </row>
    <row r="460" spans="1:1">
      <c r="A460" s="114"/>
    </row>
    <row r="461" spans="1:1">
      <c r="A461" s="114"/>
    </row>
    <row r="462" spans="1:1">
      <c r="A462" s="114"/>
    </row>
    <row r="463" spans="1:1">
      <c r="A463" s="114"/>
    </row>
    <row r="464" spans="1:1">
      <c r="A464" s="114"/>
    </row>
    <row r="465" spans="1:1">
      <c r="A465" s="114"/>
    </row>
    <row r="466" spans="1:1">
      <c r="A466" s="114"/>
    </row>
    <row r="467" spans="1:1">
      <c r="A467" s="114"/>
    </row>
    <row r="468" spans="1:1">
      <c r="A468" s="114"/>
    </row>
    <row r="469" spans="1:1">
      <c r="A469" s="114"/>
    </row>
    <row r="470" spans="1:1">
      <c r="A470" s="114"/>
    </row>
    <row r="471" spans="1:1">
      <c r="A471" s="114"/>
    </row>
    <row r="472" spans="1:1">
      <c r="A472" s="114"/>
    </row>
    <row r="473" spans="1:1">
      <c r="A473" s="114"/>
    </row>
    <row r="474" spans="1:1">
      <c r="A474" s="114"/>
    </row>
    <row r="475" spans="1:1">
      <c r="A475" s="114"/>
    </row>
    <row r="476" spans="1:1">
      <c r="A476" s="114"/>
    </row>
    <row r="477" spans="1:1">
      <c r="A477" s="114"/>
    </row>
    <row r="478" spans="1:1">
      <c r="A478" s="114"/>
    </row>
    <row r="479" spans="1:1">
      <c r="A479" s="114"/>
    </row>
    <row r="480" spans="1:1">
      <c r="A480" s="114"/>
    </row>
    <row r="481" spans="1:1">
      <c r="A481" s="114"/>
    </row>
    <row r="482" spans="1:1">
      <c r="A482" s="114"/>
    </row>
    <row r="483" spans="1:1">
      <c r="A483" s="114"/>
    </row>
    <row r="484" spans="1:1">
      <c r="A484" s="114"/>
    </row>
    <row r="485" spans="1:1">
      <c r="A485" s="114"/>
    </row>
    <row r="486" spans="1:1">
      <c r="A486" s="114"/>
    </row>
    <row r="487" spans="1:1">
      <c r="A487" s="114"/>
    </row>
    <row r="488" spans="1:1">
      <c r="A488" s="114"/>
    </row>
    <row r="489" spans="1:1">
      <c r="A489" s="114"/>
    </row>
    <row r="490" spans="1:1">
      <c r="A490" s="114"/>
    </row>
    <row r="491" spans="1:1">
      <c r="A491" s="114"/>
    </row>
    <row r="492" spans="1:1">
      <c r="A492" s="114"/>
    </row>
    <row r="493" spans="1:1">
      <c r="A493" s="114"/>
    </row>
    <row r="494" spans="1:1">
      <c r="A494" s="114"/>
    </row>
    <row r="495" spans="1:1">
      <c r="A495" s="114"/>
    </row>
    <row r="496" spans="1:1">
      <c r="A496" s="114"/>
    </row>
    <row r="497" spans="1:1">
      <c r="A497" s="114"/>
    </row>
    <row r="498" spans="1:1">
      <c r="A498" s="114"/>
    </row>
    <row r="499" spans="1:1">
      <c r="A499" s="114"/>
    </row>
    <row r="500" spans="1:1">
      <c r="A500" s="114"/>
    </row>
    <row r="501" spans="1:1">
      <c r="A501" s="114"/>
    </row>
    <row r="502" spans="1:1">
      <c r="A502" s="114"/>
    </row>
    <row r="503" spans="1:1">
      <c r="A503" s="114"/>
    </row>
    <row r="504" spans="1:1">
      <c r="A504" s="114"/>
    </row>
    <row r="505" spans="1:1">
      <c r="A505" s="114"/>
    </row>
    <row r="506" spans="1:1">
      <c r="A506" s="114"/>
    </row>
    <row r="507" spans="1:1">
      <c r="A507" s="114"/>
    </row>
    <row r="508" spans="1:1">
      <c r="A508" s="114"/>
    </row>
    <row r="509" spans="1:1">
      <c r="A509" s="114"/>
    </row>
    <row r="510" spans="1:1">
      <c r="A510" s="114"/>
    </row>
    <row r="511" spans="1:1">
      <c r="A511" s="114"/>
    </row>
    <row r="512" spans="1:1">
      <c r="A512" s="114"/>
    </row>
    <row r="513" spans="1:1">
      <c r="A513" s="114"/>
    </row>
    <row r="514" spans="1:1">
      <c r="A514" s="114"/>
    </row>
    <row r="515" spans="1:1">
      <c r="A515" s="114"/>
    </row>
    <row r="516" spans="1:1">
      <c r="A516" s="114"/>
    </row>
    <row r="517" spans="1:1">
      <c r="A517" s="114"/>
    </row>
    <row r="518" spans="1:1">
      <c r="A518" s="114"/>
    </row>
    <row r="519" spans="1:1">
      <c r="A519" s="114"/>
    </row>
    <row r="520" spans="1:1">
      <c r="A520" s="114"/>
    </row>
    <row r="521" spans="1:1">
      <c r="A521" s="114"/>
    </row>
    <row r="522" spans="1:1">
      <c r="A522" s="114"/>
    </row>
    <row r="523" spans="1:1">
      <c r="A523" s="114"/>
    </row>
    <row r="524" spans="1:1">
      <c r="A524" s="114"/>
    </row>
    <row r="525" spans="1:1">
      <c r="A525" s="114"/>
    </row>
    <row r="526" spans="1:1">
      <c r="A526" s="114"/>
    </row>
    <row r="527" spans="1:1">
      <c r="A527" s="114"/>
    </row>
    <row r="528" spans="1:1">
      <c r="A528" s="114"/>
    </row>
    <row r="529" spans="1:1">
      <c r="A529" s="114"/>
    </row>
    <row r="530" spans="1:1">
      <c r="A530" s="114"/>
    </row>
    <row r="531" spans="1:1">
      <c r="A531" s="114"/>
    </row>
    <row r="532" spans="1:1">
      <c r="A532" s="114"/>
    </row>
    <row r="533" spans="1:1">
      <c r="A533" s="114"/>
    </row>
    <row r="534" spans="1:1">
      <c r="A534" s="114"/>
    </row>
    <row r="535" spans="1:1">
      <c r="A535" s="114"/>
    </row>
    <row r="536" spans="1:1">
      <c r="A536" s="114"/>
    </row>
    <row r="537" spans="1:1">
      <c r="A537" s="114"/>
    </row>
    <row r="538" spans="1:1">
      <c r="A538" s="114"/>
    </row>
    <row r="539" spans="1:1">
      <c r="A539" s="114"/>
    </row>
    <row r="540" spans="1:1">
      <c r="A540" s="114"/>
    </row>
    <row r="541" spans="1:1">
      <c r="A541" s="114"/>
    </row>
    <row r="542" spans="1:1">
      <c r="A542" s="114"/>
    </row>
    <row r="543" spans="1:1">
      <c r="A543" s="114"/>
    </row>
    <row r="544" spans="1:1">
      <c r="A544" s="114"/>
    </row>
    <row r="545" spans="1:1">
      <c r="A545" s="114"/>
    </row>
    <row r="546" spans="1:1">
      <c r="A546" s="114"/>
    </row>
    <row r="547" spans="1:1">
      <c r="A547" s="114"/>
    </row>
    <row r="548" spans="1:1">
      <c r="A548" s="114"/>
    </row>
    <row r="549" spans="1:1">
      <c r="A549" s="114"/>
    </row>
    <row r="550" spans="1:1">
      <c r="A550" s="114"/>
    </row>
    <row r="551" spans="1:1">
      <c r="A551" s="114"/>
    </row>
    <row r="552" spans="1:1">
      <c r="A552" s="114"/>
    </row>
    <row r="553" spans="1:1">
      <c r="A553" s="114"/>
    </row>
    <row r="554" spans="1:1">
      <c r="A554" s="114"/>
    </row>
    <row r="555" spans="1:1">
      <c r="A555" s="114"/>
    </row>
    <row r="556" spans="1:1">
      <c r="A556" s="114"/>
    </row>
    <row r="557" spans="1:1">
      <c r="A557" s="114"/>
    </row>
    <row r="558" spans="1:1">
      <c r="A558" s="114"/>
    </row>
    <row r="559" spans="1:1">
      <c r="A559" s="114"/>
    </row>
    <row r="560" spans="1:1">
      <c r="A560" s="114"/>
    </row>
    <row r="561" spans="1:1">
      <c r="A561" s="114"/>
    </row>
    <row r="562" spans="1:1">
      <c r="A562" s="114"/>
    </row>
    <row r="563" spans="1:1">
      <c r="A563" s="114"/>
    </row>
    <row r="564" spans="1:1">
      <c r="A564" s="114"/>
    </row>
    <row r="565" spans="1:1">
      <c r="A565" s="114"/>
    </row>
    <row r="566" spans="1:1">
      <c r="A566" s="114"/>
    </row>
    <row r="567" spans="1:1">
      <c r="A567" s="114"/>
    </row>
    <row r="568" spans="1:1">
      <c r="A568" s="114"/>
    </row>
    <row r="569" spans="1:1">
      <c r="A569" s="114"/>
    </row>
    <row r="570" spans="1:1">
      <c r="A570" s="114"/>
    </row>
    <row r="571" spans="1:1">
      <c r="A571" s="114"/>
    </row>
    <row r="572" spans="1:1">
      <c r="A572" s="114"/>
    </row>
    <row r="573" spans="1:1">
      <c r="A573" s="114"/>
    </row>
    <row r="574" spans="1:1">
      <c r="A574" s="114"/>
    </row>
    <row r="575" spans="1:1">
      <c r="A575" s="114"/>
    </row>
    <row r="576" spans="1:1">
      <c r="A576" s="114"/>
    </row>
    <row r="577" spans="1:1">
      <c r="A577" s="114"/>
    </row>
    <row r="578" spans="1:1">
      <c r="A578" s="114"/>
    </row>
    <row r="579" spans="1:1">
      <c r="A579" s="114"/>
    </row>
    <row r="580" spans="1:1">
      <c r="A580" s="114"/>
    </row>
    <row r="581" spans="1:1">
      <c r="A581" s="114"/>
    </row>
    <row r="582" spans="1:1">
      <c r="A582" s="114"/>
    </row>
    <row r="583" spans="1:1">
      <c r="A583" s="114"/>
    </row>
    <row r="584" spans="1:1">
      <c r="A584" s="114"/>
    </row>
    <row r="585" spans="1:1">
      <c r="A585" s="114"/>
    </row>
    <row r="586" spans="1:1">
      <c r="A586" s="114"/>
    </row>
    <row r="587" spans="1:1">
      <c r="A587" s="114"/>
    </row>
    <row r="588" spans="1:1">
      <c r="A588" s="114"/>
    </row>
    <row r="589" spans="1:1">
      <c r="A589" s="114"/>
    </row>
    <row r="590" spans="1:1">
      <c r="A590" s="114"/>
    </row>
    <row r="591" spans="1:1">
      <c r="A591" s="114"/>
    </row>
    <row r="592" spans="1:1">
      <c r="A592" s="114"/>
    </row>
    <row r="593" spans="1:1">
      <c r="A593" s="114"/>
    </row>
    <row r="594" spans="1:1">
      <c r="A594" s="114"/>
    </row>
    <row r="595" spans="1:1">
      <c r="A595" s="114"/>
    </row>
    <row r="596" spans="1:1">
      <c r="A596" s="114"/>
    </row>
    <row r="597" spans="1:1">
      <c r="A597" s="114"/>
    </row>
    <row r="598" spans="1:1">
      <c r="A598" s="114"/>
    </row>
    <row r="599" spans="1:1">
      <c r="A599" s="114"/>
    </row>
    <row r="600" spans="1:1">
      <c r="A600" s="114"/>
    </row>
    <row r="601" spans="1:1">
      <c r="A601" s="114"/>
    </row>
    <row r="602" spans="1:1">
      <c r="A602" s="114"/>
    </row>
    <row r="603" spans="1:1">
      <c r="A603" s="114"/>
    </row>
    <row r="604" spans="1:1">
      <c r="A604" s="114"/>
    </row>
    <row r="605" spans="1:1">
      <c r="A605" s="114"/>
    </row>
    <row r="606" spans="1:1">
      <c r="A606" s="114"/>
    </row>
    <row r="607" spans="1:1">
      <c r="A607" s="114"/>
    </row>
    <row r="608" spans="1:1">
      <c r="A608" s="114"/>
    </row>
    <row r="609" spans="1:1">
      <c r="A609" s="114"/>
    </row>
    <row r="610" spans="1:1">
      <c r="A610" s="114"/>
    </row>
    <row r="611" spans="1:1">
      <c r="A611" s="114"/>
    </row>
    <row r="612" spans="1:1">
      <c r="A612" s="114"/>
    </row>
    <row r="613" spans="1:1">
      <c r="A613" s="114"/>
    </row>
    <row r="614" spans="1:1">
      <c r="A614" s="114"/>
    </row>
    <row r="615" spans="1:1">
      <c r="A615" s="114"/>
    </row>
    <row r="616" spans="1:1">
      <c r="A616" s="114"/>
    </row>
    <row r="617" spans="1:1">
      <c r="A617" s="114"/>
    </row>
    <row r="618" spans="1:1">
      <c r="A618" s="114"/>
    </row>
    <row r="619" spans="1:1">
      <c r="A619" s="114"/>
    </row>
    <row r="620" spans="1:1">
      <c r="A620" s="114"/>
    </row>
    <row r="621" spans="1:1">
      <c r="A621" s="114"/>
    </row>
    <row r="622" spans="1:1">
      <c r="A622" s="114"/>
    </row>
    <row r="623" spans="1:1">
      <c r="A623" s="114"/>
    </row>
    <row r="624" spans="1:1">
      <c r="A624" s="114"/>
    </row>
    <row r="625" spans="1:1">
      <c r="A625" s="114"/>
    </row>
    <row r="626" spans="1:1">
      <c r="A626" s="114"/>
    </row>
    <row r="627" spans="1:1">
      <c r="A627" s="114"/>
    </row>
    <row r="628" spans="1:1">
      <c r="A628" s="114"/>
    </row>
    <row r="629" spans="1:1">
      <c r="A629" s="114"/>
    </row>
    <row r="630" spans="1:1">
      <c r="A630" s="114"/>
    </row>
    <row r="631" spans="1:1">
      <c r="A631" s="114"/>
    </row>
    <row r="632" spans="1:1">
      <c r="A632" s="114"/>
    </row>
    <row r="633" spans="1:1">
      <c r="A633" s="114"/>
    </row>
    <row r="634" spans="1:1">
      <c r="A634" s="114"/>
    </row>
    <row r="635" spans="1:1">
      <c r="A635" s="114"/>
    </row>
    <row r="636" spans="1:1">
      <c r="A636" s="114"/>
    </row>
    <row r="637" spans="1:1">
      <c r="A637" s="114"/>
    </row>
    <row r="638" spans="1:1">
      <c r="A638" s="114"/>
    </row>
    <row r="639" spans="1:1">
      <c r="A639" s="114"/>
    </row>
    <row r="640" spans="1:1">
      <c r="A640" s="114"/>
    </row>
    <row r="641" spans="1:1">
      <c r="A641" s="114"/>
    </row>
    <row r="642" spans="1:1">
      <c r="A642" s="114"/>
    </row>
    <row r="643" spans="1:1">
      <c r="A643" s="114"/>
    </row>
    <row r="644" spans="1:1">
      <c r="A644" s="114"/>
    </row>
    <row r="645" spans="1:1">
      <c r="A645" s="114"/>
    </row>
    <row r="646" spans="1:1">
      <c r="A646" s="114"/>
    </row>
    <row r="647" spans="1:1">
      <c r="A647" s="114"/>
    </row>
    <row r="648" spans="1:1">
      <c r="A648" s="114"/>
    </row>
    <row r="649" spans="1:1">
      <c r="A649" s="114"/>
    </row>
    <row r="650" spans="1:1">
      <c r="A650" s="114"/>
    </row>
    <row r="651" spans="1:1">
      <c r="A651" s="114"/>
    </row>
    <row r="652" spans="1:1">
      <c r="A652" s="114"/>
    </row>
    <row r="653" spans="1:1">
      <c r="A653" s="114"/>
    </row>
    <row r="654" spans="1:1">
      <c r="A654" s="114"/>
    </row>
    <row r="655" spans="1:1">
      <c r="A655" s="114"/>
    </row>
    <row r="656" spans="1:1">
      <c r="A656" s="114"/>
    </row>
    <row r="657" spans="1:1">
      <c r="A657" s="114"/>
    </row>
    <row r="658" spans="1:1">
      <c r="A658" s="114"/>
    </row>
    <row r="659" spans="1:1">
      <c r="A659" s="114"/>
    </row>
    <row r="660" spans="1:1">
      <c r="A660" s="114"/>
    </row>
    <row r="661" spans="1:1">
      <c r="A661" s="114"/>
    </row>
    <row r="662" spans="1:1">
      <c r="A662" s="114"/>
    </row>
    <row r="663" spans="1:1">
      <c r="A663" s="114"/>
    </row>
    <row r="664" spans="1:1">
      <c r="A664" s="114"/>
    </row>
    <row r="665" spans="1:1">
      <c r="A665" s="114"/>
    </row>
    <row r="666" spans="1:1">
      <c r="A666" s="114"/>
    </row>
    <row r="667" spans="1:1">
      <c r="A667" s="114"/>
    </row>
    <row r="668" spans="1:1">
      <c r="A668" s="114"/>
    </row>
    <row r="669" spans="1:1">
      <c r="A669" s="114"/>
    </row>
    <row r="670" spans="1:1">
      <c r="A670" s="114"/>
    </row>
    <row r="671" spans="1:1">
      <c r="A671" s="114"/>
    </row>
    <row r="672" spans="1:1">
      <c r="A672" s="114"/>
    </row>
    <row r="673" spans="1:1">
      <c r="A673" s="114"/>
    </row>
    <row r="674" spans="1:1">
      <c r="A674" s="114"/>
    </row>
    <row r="675" spans="1:1">
      <c r="A675" s="114"/>
    </row>
    <row r="676" spans="1:1">
      <c r="A676" s="114"/>
    </row>
    <row r="677" spans="1:1">
      <c r="A677" s="114"/>
    </row>
    <row r="678" spans="1:1">
      <c r="A678" s="114"/>
    </row>
    <row r="679" spans="1:1">
      <c r="A679" s="114"/>
    </row>
    <row r="680" spans="1:1">
      <c r="A680" s="114"/>
    </row>
    <row r="681" spans="1:1">
      <c r="A681" s="114"/>
    </row>
    <row r="682" spans="1:1">
      <c r="A682" s="114"/>
    </row>
    <row r="683" spans="1:1">
      <c r="A683" s="114"/>
    </row>
    <row r="684" spans="1:1">
      <c r="A684" s="114"/>
    </row>
    <row r="685" spans="1:1">
      <c r="A685" s="114"/>
    </row>
    <row r="686" spans="1:1">
      <c r="A686" s="114"/>
    </row>
    <row r="687" spans="1:1">
      <c r="A687" s="114"/>
    </row>
    <row r="688" spans="1:1">
      <c r="A688" s="114"/>
    </row>
    <row r="689" spans="1:1">
      <c r="A689" s="114"/>
    </row>
    <row r="690" spans="1:1">
      <c r="A690" s="114"/>
    </row>
    <row r="691" spans="1:1">
      <c r="A691" s="114"/>
    </row>
    <row r="692" spans="1:1">
      <c r="A692" s="114"/>
    </row>
    <row r="693" spans="1:1">
      <c r="A693" s="114"/>
    </row>
    <row r="694" spans="1:1">
      <c r="A694" s="114"/>
    </row>
    <row r="695" spans="1:1">
      <c r="A695" s="114"/>
    </row>
    <row r="696" spans="1:1">
      <c r="A696" s="114"/>
    </row>
    <row r="697" spans="1:1">
      <c r="A697" s="114"/>
    </row>
    <row r="698" spans="1:1">
      <c r="A698" s="114"/>
    </row>
    <row r="699" spans="1:1">
      <c r="A699" s="114"/>
    </row>
    <row r="700" spans="1:1">
      <c r="A700" s="114"/>
    </row>
    <row r="701" spans="1:1">
      <c r="A701" s="114"/>
    </row>
    <row r="702" spans="1:1">
      <c r="A702" s="114"/>
    </row>
    <row r="703" spans="1:1">
      <c r="A703" s="114"/>
    </row>
    <row r="704" spans="1:1">
      <c r="A704" s="114"/>
    </row>
    <row r="705" spans="1:1">
      <c r="A705" s="114"/>
    </row>
    <row r="706" spans="1:1">
      <c r="A706" s="114"/>
    </row>
    <row r="707" spans="1:1">
      <c r="A707" s="114"/>
    </row>
    <row r="708" spans="1:1">
      <c r="A708" s="114"/>
    </row>
    <row r="709" spans="1:1">
      <c r="A709" s="114"/>
    </row>
    <row r="710" spans="1:1">
      <c r="A710" s="114"/>
    </row>
    <row r="711" spans="1:1">
      <c r="A711" s="114"/>
    </row>
    <row r="712" spans="1:1">
      <c r="A712" s="114"/>
    </row>
    <row r="713" spans="1:1">
      <c r="A713" s="114"/>
    </row>
    <row r="714" spans="1:1">
      <c r="A714" s="114"/>
    </row>
    <row r="715" spans="1:1">
      <c r="A715" s="114"/>
    </row>
    <row r="716" spans="1:1">
      <c r="A716" s="114"/>
    </row>
    <row r="717" spans="1:1">
      <c r="A717" s="114"/>
    </row>
    <row r="718" spans="1:1">
      <c r="A718" s="114"/>
    </row>
    <row r="719" spans="1:1">
      <c r="A719" s="114"/>
    </row>
    <row r="720" spans="1:1">
      <c r="A720" s="114"/>
    </row>
    <row r="721" spans="1:1">
      <c r="A721" s="114"/>
    </row>
    <row r="722" spans="1:1">
      <c r="A722" s="114"/>
    </row>
    <row r="723" spans="1:1">
      <c r="A723" s="114"/>
    </row>
    <row r="724" spans="1:1">
      <c r="A724" s="114"/>
    </row>
    <row r="725" spans="1:1">
      <c r="A725" s="114"/>
    </row>
    <row r="726" spans="1:1">
      <c r="A726" s="114"/>
    </row>
    <row r="727" spans="1:1">
      <c r="A727" s="114"/>
    </row>
    <row r="728" spans="1:1">
      <c r="A728" s="114"/>
    </row>
    <row r="729" spans="1:1">
      <c r="A729" s="114"/>
    </row>
    <row r="730" spans="1:1">
      <c r="A730" s="114"/>
    </row>
    <row r="731" spans="1:1">
      <c r="A731" s="114"/>
    </row>
    <row r="732" spans="1:1">
      <c r="A732" s="114"/>
    </row>
    <row r="733" spans="1:1">
      <c r="A733" s="114"/>
    </row>
    <row r="734" spans="1:1">
      <c r="A734" s="114"/>
    </row>
    <row r="735" spans="1:1">
      <c r="A735" s="114"/>
    </row>
    <row r="736" spans="1:1">
      <c r="A736" s="114"/>
    </row>
    <row r="737" spans="1:1">
      <c r="A737" s="114"/>
    </row>
    <row r="738" spans="1:1">
      <c r="A738" s="114"/>
    </row>
    <row r="739" spans="1:1">
      <c r="A739" s="114"/>
    </row>
    <row r="740" spans="1:1">
      <c r="A740" s="114"/>
    </row>
    <row r="741" spans="1:1">
      <c r="A741" s="114"/>
    </row>
    <row r="742" spans="1:1">
      <c r="A742" s="114"/>
    </row>
    <row r="743" spans="1:1">
      <c r="A743" s="114"/>
    </row>
    <row r="744" spans="1:1">
      <c r="A744" s="114"/>
    </row>
    <row r="745" spans="1:1">
      <c r="A745" s="114"/>
    </row>
    <row r="746" spans="1:1">
      <c r="A746" s="114"/>
    </row>
    <row r="747" spans="1:1">
      <c r="A747" s="114"/>
    </row>
    <row r="748" spans="1:1">
      <c r="A748" s="114"/>
    </row>
    <row r="749" spans="1:1">
      <c r="A749" s="114"/>
    </row>
    <row r="750" spans="1:1">
      <c r="A750" s="114"/>
    </row>
    <row r="751" spans="1:1">
      <c r="A751" s="114"/>
    </row>
    <row r="752" spans="1:1">
      <c r="A752" s="114"/>
    </row>
    <row r="753" spans="1:1">
      <c r="A753" s="114"/>
    </row>
    <row r="754" spans="1:1">
      <c r="A754" s="114"/>
    </row>
    <row r="755" spans="1:1">
      <c r="A755" s="114"/>
    </row>
    <row r="756" spans="1:1">
      <c r="A756" s="114"/>
    </row>
    <row r="757" spans="1:1">
      <c r="A757" s="114"/>
    </row>
    <row r="758" spans="1:1">
      <c r="A758" s="114"/>
    </row>
    <row r="759" spans="1:1">
      <c r="A759" s="114"/>
    </row>
    <row r="760" spans="1:1">
      <c r="A760" s="114"/>
    </row>
    <row r="761" spans="1:1">
      <c r="A761" s="114"/>
    </row>
    <row r="762" spans="1:1">
      <c r="A762" s="114"/>
    </row>
    <row r="763" spans="1:1">
      <c r="A763" s="114"/>
    </row>
    <row r="764" spans="1:1">
      <c r="A764" s="114"/>
    </row>
    <row r="765" spans="1:1">
      <c r="A765" s="114"/>
    </row>
    <row r="766" spans="1:1">
      <c r="A766" s="114"/>
    </row>
    <row r="767" spans="1:1">
      <c r="A767" s="114"/>
    </row>
    <row r="768" spans="1:1">
      <c r="A768" s="114"/>
    </row>
    <row r="769" spans="1:1">
      <c r="A769" s="114"/>
    </row>
    <row r="770" spans="1:1">
      <c r="A770" s="114"/>
    </row>
    <row r="771" spans="1:1">
      <c r="A771" s="114"/>
    </row>
    <row r="772" spans="1:1">
      <c r="A772" s="114"/>
    </row>
    <row r="773" spans="1:1">
      <c r="A773" s="114"/>
    </row>
    <row r="774" spans="1:1">
      <c r="A774" s="114"/>
    </row>
    <row r="775" spans="1:1">
      <c r="A775" s="114"/>
    </row>
    <row r="776" spans="1:1">
      <c r="A776" s="114"/>
    </row>
    <row r="777" spans="1:1">
      <c r="A777" s="114"/>
    </row>
    <row r="778" spans="1:1">
      <c r="A778" s="114"/>
    </row>
    <row r="779" spans="1:1">
      <c r="A779" s="114"/>
    </row>
    <row r="780" spans="1:1">
      <c r="A780" s="114"/>
    </row>
    <row r="781" spans="1:1">
      <c r="A781" s="114"/>
    </row>
    <row r="782" spans="1:1">
      <c r="A782" s="114"/>
    </row>
    <row r="783" spans="1:1">
      <c r="A783" s="114"/>
    </row>
    <row r="784" spans="1:1">
      <c r="A784" s="114"/>
    </row>
    <row r="785" spans="1:1">
      <c r="A785" s="114"/>
    </row>
    <row r="786" spans="1:1">
      <c r="A786" s="114"/>
    </row>
    <row r="787" spans="1:1">
      <c r="A787" s="114"/>
    </row>
    <row r="788" spans="1:1">
      <c r="A788" s="114"/>
    </row>
    <row r="789" spans="1:1">
      <c r="A789" s="114"/>
    </row>
    <row r="790" spans="1:1">
      <c r="A790" s="114"/>
    </row>
    <row r="791" spans="1:1">
      <c r="A791" s="114"/>
    </row>
    <row r="792" spans="1:1">
      <c r="A792" s="114"/>
    </row>
    <row r="793" spans="1:1">
      <c r="A793" s="114"/>
    </row>
    <row r="794" spans="1:1">
      <c r="A794" s="114"/>
    </row>
    <row r="795" spans="1:1">
      <c r="A795" s="114"/>
    </row>
    <row r="796" spans="1:1">
      <c r="A796" s="114"/>
    </row>
    <row r="797" spans="1:1">
      <c r="A797" s="114"/>
    </row>
    <row r="798" spans="1:1">
      <c r="A798" s="114"/>
    </row>
    <row r="799" spans="1:1">
      <c r="A799" s="114"/>
    </row>
    <row r="800" spans="1:1">
      <c r="A800" s="114"/>
    </row>
    <row r="801" spans="1:1">
      <c r="A801" s="114"/>
    </row>
    <row r="802" spans="1:1">
      <c r="A802" s="114"/>
    </row>
    <row r="803" spans="1:1">
      <c r="A803" s="114"/>
    </row>
    <row r="804" spans="1:1">
      <c r="A804" s="114"/>
    </row>
    <row r="805" spans="1:1">
      <c r="A805" s="114"/>
    </row>
    <row r="806" spans="1:1">
      <c r="A806" s="114"/>
    </row>
    <row r="807" spans="1:1">
      <c r="A807" s="114"/>
    </row>
    <row r="808" spans="1:1">
      <c r="A808" s="114"/>
    </row>
    <row r="809" spans="1:1">
      <c r="A809" s="114"/>
    </row>
    <row r="810" spans="1:1">
      <c r="A810" s="114"/>
    </row>
    <row r="811" spans="1:1">
      <c r="A811" s="114"/>
    </row>
    <row r="812" spans="1:1">
      <c r="A812" s="114"/>
    </row>
    <row r="813" spans="1:1">
      <c r="A813" s="114"/>
    </row>
    <row r="814" spans="1:1">
      <c r="A814" s="114"/>
    </row>
    <row r="815" spans="1:1">
      <c r="A815" s="114"/>
    </row>
    <row r="816" spans="1:1">
      <c r="A816" s="114"/>
    </row>
    <row r="817" spans="1:1">
      <c r="A817" s="114"/>
    </row>
    <row r="818" spans="1:1">
      <c r="A818" s="114"/>
    </row>
    <row r="819" spans="1:1">
      <c r="A819" s="114"/>
    </row>
    <row r="820" spans="1:1">
      <c r="A820" s="114"/>
    </row>
    <row r="821" spans="1:1">
      <c r="A821" s="114"/>
    </row>
    <row r="822" spans="1:1">
      <c r="A822" s="114"/>
    </row>
    <row r="823" spans="1:1">
      <c r="A823" s="114"/>
    </row>
    <row r="824" spans="1:1">
      <c r="A824" s="114"/>
    </row>
    <row r="825" spans="1:1">
      <c r="A825" s="114"/>
    </row>
    <row r="826" spans="1:1">
      <c r="A826" s="114"/>
    </row>
    <row r="827" spans="1:1">
      <c r="A827" s="114"/>
    </row>
    <row r="828" spans="1:1">
      <c r="A828" s="114"/>
    </row>
    <row r="829" spans="1:1">
      <c r="A829" s="114"/>
    </row>
    <row r="830" spans="1:1">
      <c r="A830" s="114"/>
    </row>
    <row r="831" spans="1:1">
      <c r="A831" s="114"/>
    </row>
    <row r="832" spans="1:1">
      <c r="A832" s="114"/>
    </row>
    <row r="833" spans="1:1">
      <c r="A833" s="114"/>
    </row>
    <row r="834" spans="1:1">
      <c r="A834" s="114"/>
    </row>
    <row r="835" spans="1:1">
      <c r="A835" s="114"/>
    </row>
    <row r="836" spans="1:1">
      <c r="A836" s="114"/>
    </row>
    <row r="837" spans="1:1">
      <c r="A837" s="114"/>
    </row>
    <row r="838" spans="1:1">
      <c r="A838" s="114"/>
    </row>
    <row r="839" spans="1:1">
      <c r="A839" s="114"/>
    </row>
    <row r="840" spans="1:1">
      <c r="A840" s="114"/>
    </row>
    <row r="841" spans="1:1">
      <c r="A841" s="114"/>
    </row>
    <row r="842" spans="1:1">
      <c r="A842" s="114"/>
    </row>
    <row r="843" spans="1:1">
      <c r="A843" s="114"/>
    </row>
    <row r="844" spans="1:1">
      <c r="A844" s="114"/>
    </row>
    <row r="845" spans="1:1">
      <c r="A845" s="114"/>
    </row>
    <row r="846" spans="1:1">
      <c r="A846" s="114"/>
    </row>
    <row r="847" spans="1:1">
      <c r="A847" s="114"/>
    </row>
    <row r="848" spans="1:1">
      <c r="A848" s="114"/>
    </row>
    <row r="849" spans="1:1">
      <c r="A849" s="114"/>
    </row>
    <row r="850" spans="1:1">
      <c r="A850" s="114"/>
    </row>
    <row r="851" spans="1:1">
      <c r="A851" s="114"/>
    </row>
    <row r="852" spans="1:1">
      <c r="A852" s="114"/>
    </row>
    <row r="853" spans="1:1">
      <c r="A853" s="114"/>
    </row>
    <row r="854" spans="1:1">
      <c r="A854" s="114"/>
    </row>
    <row r="855" spans="1:1">
      <c r="A855" s="114"/>
    </row>
    <row r="856" spans="1:1">
      <c r="A856" s="114"/>
    </row>
    <row r="857" spans="1:1">
      <c r="A857" s="114"/>
    </row>
    <row r="858" spans="1:1">
      <c r="A858" s="114"/>
    </row>
    <row r="859" spans="1:1">
      <c r="A859" s="114"/>
    </row>
    <row r="860" spans="1:1">
      <c r="A860" s="114"/>
    </row>
    <row r="861" spans="1:1">
      <c r="A861" s="114"/>
    </row>
    <row r="862" spans="1:1">
      <c r="A862" s="114"/>
    </row>
    <row r="863" spans="1:1">
      <c r="A863" s="114"/>
    </row>
    <row r="864" spans="1:1">
      <c r="A864" s="114"/>
    </row>
    <row r="865" spans="1:1">
      <c r="A865" s="114"/>
    </row>
    <row r="866" spans="1:1">
      <c r="A866" s="114"/>
    </row>
    <row r="867" spans="1:1">
      <c r="A867" s="114"/>
    </row>
    <row r="868" spans="1:1">
      <c r="A868" s="114"/>
    </row>
    <row r="869" spans="1:1">
      <c r="A869" s="114"/>
    </row>
    <row r="870" spans="1:1">
      <c r="A870" s="114"/>
    </row>
    <row r="871" spans="1:1">
      <c r="A871" s="114"/>
    </row>
    <row r="872" spans="1:1">
      <c r="A872" s="114"/>
    </row>
    <row r="873" spans="1:1">
      <c r="A873" s="114"/>
    </row>
    <row r="874" spans="1:1">
      <c r="A874" s="114"/>
    </row>
    <row r="875" spans="1:1">
      <c r="A875" s="114"/>
    </row>
    <row r="876" spans="1:1">
      <c r="A876" s="114"/>
    </row>
    <row r="877" spans="1:1">
      <c r="A877" s="114"/>
    </row>
    <row r="878" spans="1:1">
      <c r="A878" s="114"/>
    </row>
    <row r="879" spans="1:1">
      <c r="A879" s="114"/>
    </row>
    <row r="880" spans="1:1">
      <c r="A880" s="114"/>
    </row>
    <row r="881" spans="1:1">
      <c r="A881" s="114"/>
    </row>
    <row r="882" spans="1:1">
      <c r="A882" s="114"/>
    </row>
    <row r="883" spans="1:1">
      <c r="A883" s="114"/>
    </row>
    <row r="884" spans="1:1">
      <c r="A884" s="114"/>
    </row>
    <row r="885" spans="1:1">
      <c r="A885" s="114"/>
    </row>
    <row r="886" spans="1:1">
      <c r="A886" s="114"/>
    </row>
    <row r="887" spans="1:1">
      <c r="A887" s="114"/>
    </row>
    <row r="888" spans="1:1">
      <c r="A888" s="114"/>
    </row>
    <row r="889" spans="1:1">
      <c r="A889" s="114"/>
    </row>
    <row r="890" spans="1:1">
      <c r="A890" s="114"/>
    </row>
    <row r="891" spans="1:1">
      <c r="A891" s="114"/>
    </row>
    <row r="892" spans="1:1">
      <c r="A892" s="114"/>
    </row>
    <row r="893" spans="1:1">
      <c r="A893" s="114"/>
    </row>
    <row r="894" spans="1:1">
      <c r="A894" s="114"/>
    </row>
    <row r="895" spans="1:1">
      <c r="A895" s="114"/>
    </row>
    <row r="896" spans="1:1">
      <c r="A896" s="114"/>
    </row>
  </sheetData>
  <sortState ref="A7:Y433">
    <sortCondition descending="1" ref="T7:T433"/>
    <sortCondition ref="A7:A433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4:Y39"/>
  <sheetViews>
    <sheetView tabSelected="1" workbookViewId="0">
      <selection activeCell="K17" sqref="K17"/>
    </sheetView>
  </sheetViews>
  <sheetFormatPr defaultRowHeight="15"/>
  <cols>
    <col min="1" max="1" width="11.85546875" style="28" bestFit="1" customWidth="1"/>
    <col min="2" max="3" width="9.140625" style="28"/>
    <col min="4" max="4" width="11" style="28" bestFit="1" customWidth="1"/>
    <col min="5" max="5" width="0" style="28" hidden="1" customWidth="1"/>
    <col min="6" max="6" width="12.28515625" style="28" bestFit="1" customWidth="1"/>
    <col min="7" max="7" width="9.140625" style="28"/>
    <col min="8" max="8" width="0" style="28" hidden="1" customWidth="1"/>
    <col min="9" max="9" width="9.140625" style="28"/>
    <col min="10" max="10" width="0" style="28" hidden="1" customWidth="1"/>
    <col min="11" max="12" width="9.140625" style="28"/>
    <col min="13" max="13" width="0" style="28" hidden="1" customWidth="1"/>
    <col min="14" max="14" width="9.140625" style="28"/>
    <col min="15" max="16" width="0" style="28" hidden="1" customWidth="1"/>
    <col min="17" max="17" width="9.140625" style="28"/>
    <col min="18" max="20" width="0" style="28" hidden="1" customWidth="1"/>
    <col min="21" max="21" width="9.140625" style="28"/>
    <col min="22" max="25" width="0" style="28" hidden="1" customWidth="1"/>
    <col min="26" max="16384" width="9.140625" style="28"/>
  </cols>
  <sheetData>
    <row r="4" spans="1:25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"/>
      <c r="X4" s="133"/>
      <c r="Y4" s="133"/>
    </row>
    <row r="5" spans="1:25">
      <c r="A5" s="13"/>
      <c r="B5" s="13"/>
      <c r="C5" s="13"/>
      <c r="D5" s="13"/>
      <c r="E5" s="13"/>
      <c r="F5" s="137"/>
      <c r="G5" s="130"/>
      <c r="H5" s="13"/>
      <c r="I5" s="13"/>
      <c r="J5" s="13"/>
      <c r="K5" s="13"/>
      <c r="L5" s="131"/>
      <c r="M5" s="13"/>
      <c r="N5" s="13"/>
      <c r="O5" s="13"/>
      <c r="P5" s="13"/>
      <c r="Q5" s="13"/>
      <c r="R5" s="131"/>
      <c r="S5" s="134"/>
      <c r="T5" s="135"/>
      <c r="U5" s="136"/>
      <c r="V5" s="135"/>
      <c r="W5" s="13"/>
      <c r="X5" s="13"/>
      <c r="Y5" s="13"/>
    </row>
    <row r="6" spans="1:25">
      <c r="A6" s="13"/>
      <c r="B6" s="13"/>
      <c r="C6" s="13"/>
      <c r="D6" s="13"/>
      <c r="E6" s="13"/>
      <c r="F6" s="13"/>
      <c r="G6" s="130"/>
      <c r="H6" s="13"/>
      <c r="I6" s="13"/>
      <c r="J6" s="13"/>
      <c r="K6" s="13"/>
      <c r="L6" s="131"/>
      <c r="M6" s="13"/>
      <c r="N6" s="13"/>
      <c r="O6" s="13"/>
      <c r="P6" s="13"/>
      <c r="Q6" s="13"/>
      <c r="R6" s="131"/>
      <c r="S6" s="134"/>
      <c r="T6" s="135"/>
      <c r="U6" s="136"/>
      <c r="V6" s="135"/>
      <c r="W6" s="13"/>
      <c r="X6" s="13"/>
      <c r="Y6" s="13"/>
    </row>
    <row r="7" spans="1:25">
      <c r="A7" s="13"/>
      <c r="B7" s="13"/>
      <c r="C7" s="13"/>
      <c r="D7" s="13"/>
      <c r="E7" s="13"/>
      <c r="F7" s="13"/>
      <c r="G7" s="130"/>
      <c r="H7" s="13"/>
      <c r="I7" s="13"/>
      <c r="J7" s="13"/>
      <c r="K7" s="13"/>
      <c r="L7" s="131"/>
      <c r="M7" s="13"/>
      <c r="N7" s="13"/>
      <c r="O7" s="13"/>
      <c r="P7" s="13"/>
      <c r="Q7" s="13"/>
      <c r="R7" s="131"/>
      <c r="S7" s="134"/>
      <c r="T7" s="135"/>
      <c r="U7" s="136"/>
      <c r="V7" s="135"/>
      <c r="W7" s="13"/>
      <c r="X7" s="13"/>
      <c r="Y7" s="13"/>
    </row>
    <row r="8" spans="1:25">
      <c r="A8" s="13"/>
      <c r="B8" s="13"/>
      <c r="C8" s="13"/>
      <c r="D8" s="13"/>
      <c r="E8" s="13"/>
      <c r="F8" s="13"/>
      <c r="G8" s="130"/>
      <c r="H8" s="13"/>
      <c r="I8" s="13"/>
      <c r="J8" s="13"/>
      <c r="K8" s="13"/>
      <c r="L8" s="131"/>
      <c r="M8" s="13"/>
      <c r="N8" s="13"/>
      <c r="O8" s="13"/>
      <c r="P8" s="13"/>
      <c r="Q8" s="13"/>
      <c r="R8" s="131"/>
      <c r="S8" s="134"/>
      <c r="T8" s="135"/>
      <c r="U8" s="136"/>
      <c r="V8" s="135"/>
      <c r="W8" s="13"/>
      <c r="X8" s="13"/>
      <c r="Y8" s="13"/>
    </row>
    <row r="9" spans="1:25">
      <c r="A9" s="13"/>
      <c r="B9" s="13"/>
      <c r="C9" s="13"/>
      <c r="D9" s="13"/>
      <c r="E9" s="13"/>
      <c r="F9" s="13"/>
      <c r="G9" s="130"/>
      <c r="H9" s="13"/>
      <c r="I9" s="13"/>
      <c r="J9" s="13"/>
      <c r="K9" s="13"/>
      <c r="L9" s="131"/>
      <c r="M9" s="13"/>
      <c r="N9" s="13"/>
      <c r="O9" s="13"/>
      <c r="P9" s="13"/>
      <c r="Q9" s="13"/>
      <c r="R9" s="131"/>
      <c r="S9" s="134"/>
      <c r="T9" s="135"/>
      <c r="U9" s="136"/>
      <c r="V9" s="135"/>
      <c r="W9" s="13"/>
      <c r="X9" s="13"/>
      <c r="Y9" s="13"/>
    </row>
    <row r="10" spans="1:25">
      <c r="A10" s="13"/>
      <c r="B10" s="13"/>
      <c r="C10" s="13"/>
      <c r="D10" s="13"/>
      <c r="E10" s="13"/>
      <c r="F10" s="13"/>
      <c r="G10" s="130"/>
      <c r="H10" s="13"/>
      <c r="I10" s="13"/>
      <c r="J10" s="13"/>
      <c r="K10" s="13"/>
      <c r="L10" s="131"/>
      <c r="M10" s="13"/>
      <c r="N10" s="13"/>
      <c r="O10" s="13"/>
      <c r="P10" s="13"/>
      <c r="Q10" s="13"/>
      <c r="R10" s="131"/>
      <c r="S10" s="134"/>
      <c r="T10" s="135"/>
      <c r="U10" s="136"/>
      <c r="V10" s="135"/>
      <c r="W10" s="13"/>
      <c r="X10" s="13"/>
      <c r="Y10" s="13"/>
    </row>
    <row r="11" spans="1:25">
      <c r="A11" s="13"/>
      <c r="B11" s="13"/>
      <c r="C11" s="13"/>
      <c r="D11" s="13"/>
      <c r="E11" s="13"/>
      <c r="F11" s="13"/>
      <c r="G11" s="130"/>
      <c r="H11" s="13"/>
      <c r="I11" s="13"/>
      <c r="J11" s="13"/>
      <c r="K11" s="13"/>
      <c r="L11" s="131"/>
      <c r="M11" s="13"/>
      <c r="N11" s="13"/>
      <c r="O11" s="13"/>
      <c r="P11" s="13"/>
      <c r="Q11" s="13"/>
      <c r="R11" s="131"/>
      <c r="S11" s="134"/>
      <c r="T11" s="135"/>
      <c r="U11" s="136"/>
      <c r="V11" s="135"/>
      <c r="W11" s="13"/>
      <c r="X11" s="13"/>
      <c r="Y11" s="13"/>
    </row>
    <row r="12" spans="1:25">
      <c r="A12" s="13"/>
      <c r="B12" s="13"/>
      <c r="C12" s="13"/>
      <c r="D12" s="13"/>
      <c r="E12" s="13"/>
      <c r="F12" s="137"/>
      <c r="G12" s="130"/>
      <c r="H12" s="13"/>
      <c r="I12" s="13"/>
      <c r="J12" s="13"/>
      <c r="K12" s="140"/>
      <c r="L12" s="131"/>
      <c r="M12" s="13"/>
      <c r="N12" s="13"/>
      <c r="O12" s="13"/>
      <c r="P12" s="13"/>
      <c r="Q12" s="13"/>
      <c r="R12" s="131"/>
      <c r="S12" s="134"/>
      <c r="T12" s="135"/>
      <c r="U12" s="136"/>
      <c r="V12" s="135"/>
      <c r="W12" s="13"/>
      <c r="X12" s="13"/>
      <c r="Y12" s="13"/>
    </row>
    <row r="13" spans="1:25">
      <c r="A13" s="13"/>
      <c r="B13" s="13"/>
      <c r="C13" s="13"/>
      <c r="D13" s="13"/>
      <c r="E13" s="13"/>
      <c r="F13" s="13"/>
      <c r="G13" s="130"/>
      <c r="H13" s="13"/>
      <c r="I13" s="13"/>
      <c r="J13" s="13"/>
      <c r="K13" s="13"/>
      <c r="L13" s="131"/>
      <c r="M13" s="13"/>
      <c r="N13" s="13"/>
      <c r="O13" s="13"/>
      <c r="P13" s="13"/>
      <c r="Q13" s="13"/>
      <c r="R13" s="131"/>
      <c r="S13" s="134"/>
      <c r="T13" s="135"/>
      <c r="U13" s="136"/>
      <c r="V13" s="135"/>
      <c r="W13" s="13"/>
      <c r="X13" s="13"/>
      <c r="Y13" s="13"/>
    </row>
    <row r="14" spans="1:25">
      <c r="A14" s="13"/>
      <c r="B14" s="13"/>
      <c r="C14" s="13"/>
      <c r="D14" s="13"/>
      <c r="E14" s="13"/>
      <c r="F14" s="13"/>
      <c r="G14" s="130"/>
      <c r="H14" s="13"/>
      <c r="I14" s="13"/>
      <c r="J14" s="13"/>
      <c r="K14" s="13"/>
      <c r="L14" s="131"/>
      <c r="M14" s="13"/>
      <c r="N14" s="13"/>
      <c r="O14" s="13"/>
      <c r="P14" s="13"/>
      <c r="Q14" s="13"/>
      <c r="R14" s="131"/>
      <c r="S14" s="134"/>
      <c r="T14" s="135"/>
      <c r="U14" s="136"/>
      <c r="V14" s="135"/>
      <c r="W14" s="13"/>
      <c r="X14" s="13"/>
      <c r="Y14" s="13"/>
    </row>
    <row r="15" spans="1:25">
      <c r="A15" s="13"/>
      <c r="B15" s="13"/>
      <c r="C15" s="13"/>
      <c r="D15" s="13"/>
      <c r="E15" s="13"/>
      <c r="F15" s="13"/>
      <c r="G15" s="130"/>
      <c r="H15" s="13"/>
      <c r="I15" s="13"/>
      <c r="J15" s="13"/>
      <c r="K15" s="13"/>
      <c r="L15" s="131"/>
      <c r="M15" s="13"/>
      <c r="N15" s="13"/>
      <c r="O15" s="13"/>
      <c r="P15" s="13"/>
      <c r="Q15" s="13"/>
      <c r="R15" s="131"/>
      <c r="S15" s="134"/>
      <c r="T15" s="135"/>
      <c r="U15" s="136"/>
      <c r="V15" s="135"/>
      <c r="W15" s="13"/>
      <c r="X15" s="13"/>
      <c r="Y15" s="13"/>
    </row>
    <row r="16" spans="1:25">
      <c r="A16" s="13"/>
      <c r="B16" s="13"/>
      <c r="C16" s="13"/>
      <c r="D16" s="13"/>
      <c r="E16" s="13"/>
      <c r="F16" s="13"/>
      <c r="G16" s="130"/>
      <c r="H16" s="13"/>
      <c r="I16" s="13"/>
      <c r="J16" s="13"/>
      <c r="K16" s="13"/>
      <c r="L16" s="131"/>
      <c r="M16" s="13"/>
      <c r="N16" s="13"/>
      <c r="O16" s="13"/>
      <c r="P16" s="13"/>
      <c r="Q16" s="13"/>
      <c r="R16" s="131"/>
      <c r="S16" s="134"/>
      <c r="T16" s="135"/>
      <c r="U16" s="136"/>
      <c r="V16" s="135"/>
      <c r="W16" s="13"/>
      <c r="X16" s="13"/>
      <c r="Y16" s="13"/>
    </row>
    <row r="17" spans="1:25">
      <c r="A17" s="13"/>
      <c r="B17" s="13"/>
      <c r="C17" s="13"/>
      <c r="D17" s="13"/>
      <c r="E17" s="13"/>
      <c r="F17" s="13"/>
      <c r="G17" s="130"/>
      <c r="H17" s="13"/>
      <c r="I17" s="13"/>
      <c r="J17" s="13"/>
      <c r="K17" s="13"/>
      <c r="L17" s="131"/>
      <c r="M17" s="13"/>
      <c r="N17" s="13"/>
      <c r="O17" s="13"/>
      <c r="P17" s="13"/>
      <c r="Q17" s="13"/>
      <c r="R17" s="131"/>
      <c r="S17" s="134"/>
      <c r="T17" s="135"/>
      <c r="U17" s="136"/>
      <c r="V17" s="135"/>
      <c r="W17" s="13"/>
      <c r="X17" s="13"/>
      <c r="Y17" s="13"/>
    </row>
    <row r="18" spans="1:25">
      <c r="A18" s="13"/>
      <c r="B18" s="13"/>
      <c r="C18" s="13"/>
      <c r="D18" s="13"/>
      <c r="E18" s="13"/>
      <c r="F18" s="13"/>
      <c r="G18" s="130"/>
      <c r="H18" s="13"/>
      <c r="I18" s="13"/>
      <c r="J18" s="13"/>
      <c r="K18" s="13"/>
      <c r="L18" s="131"/>
      <c r="M18" s="13"/>
      <c r="N18" s="13"/>
      <c r="O18" s="13"/>
      <c r="P18" s="13"/>
      <c r="Q18" s="13"/>
      <c r="R18" s="131"/>
      <c r="S18" s="134"/>
      <c r="T18" s="135"/>
      <c r="U18" s="136"/>
      <c r="V18" s="135"/>
      <c r="W18" s="13"/>
      <c r="X18" s="13"/>
      <c r="Y18" s="13"/>
    </row>
    <row r="19" spans="1:25">
      <c r="A19" s="13"/>
      <c r="B19" s="13"/>
      <c r="C19" s="13"/>
      <c r="D19" s="13"/>
      <c r="E19" s="13"/>
      <c r="F19" s="13"/>
      <c r="G19" s="130"/>
      <c r="H19" s="13"/>
      <c r="I19" s="13"/>
      <c r="J19" s="13"/>
      <c r="K19" s="13"/>
      <c r="L19" s="131"/>
      <c r="M19" s="13"/>
      <c r="N19" s="13"/>
      <c r="O19" s="13"/>
      <c r="P19" s="13"/>
      <c r="Q19" s="13"/>
      <c r="R19" s="131"/>
      <c r="S19" s="134"/>
      <c r="T19" s="135"/>
      <c r="U19" s="136"/>
      <c r="V19" s="135"/>
      <c r="W19" s="13"/>
      <c r="X19" s="13"/>
      <c r="Y19" s="13"/>
    </row>
    <row r="20" spans="1:25">
      <c r="A20" s="13"/>
      <c r="B20" s="13"/>
      <c r="C20" s="13"/>
      <c r="D20" s="13"/>
      <c r="E20" s="139"/>
      <c r="F20" s="13"/>
      <c r="G20" s="130"/>
      <c r="H20" s="13"/>
      <c r="I20" s="13"/>
      <c r="J20" s="13"/>
      <c r="K20" s="13"/>
      <c r="L20" s="131"/>
      <c r="M20" s="13"/>
      <c r="N20" s="13"/>
      <c r="O20" s="13"/>
      <c r="P20" s="13"/>
      <c r="Q20" s="13"/>
      <c r="R20" s="131"/>
      <c r="S20" s="134"/>
      <c r="T20" s="135"/>
      <c r="U20" s="136"/>
      <c r="V20" s="135"/>
      <c r="W20" s="13"/>
      <c r="X20" s="13"/>
      <c r="Y20" s="13"/>
    </row>
    <row r="21" spans="1:25">
      <c r="A21" s="13"/>
      <c r="B21" s="13"/>
      <c r="C21" s="13"/>
      <c r="D21" s="13"/>
      <c r="E21" s="139"/>
      <c r="F21" s="13"/>
      <c r="G21" s="130"/>
      <c r="H21" s="13"/>
      <c r="I21" s="13"/>
      <c r="J21" s="13"/>
      <c r="K21" s="13"/>
      <c r="L21" s="131"/>
      <c r="M21" s="13"/>
      <c r="N21" s="13"/>
      <c r="O21" s="13"/>
      <c r="P21" s="13"/>
      <c r="Q21" s="13"/>
      <c r="R21" s="131"/>
      <c r="S21" s="134"/>
      <c r="T21" s="135"/>
      <c r="U21" s="136"/>
      <c r="V21" s="135"/>
      <c r="W21" s="13"/>
      <c r="X21" s="13"/>
      <c r="Y21" s="13"/>
    </row>
    <row r="22" spans="1:25">
      <c r="A22" s="13"/>
      <c r="B22" s="13"/>
      <c r="C22" s="13"/>
      <c r="D22" s="13"/>
      <c r="E22" s="13"/>
      <c r="F22" s="13"/>
      <c r="G22" s="130"/>
      <c r="H22" s="13"/>
      <c r="I22" s="13"/>
      <c r="J22" s="13"/>
      <c r="K22" s="13"/>
      <c r="L22" s="131"/>
      <c r="M22" s="13"/>
      <c r="N22" s="141"/>
      <c r="O22" s="13"/>
      <c r="P22" s="13"/>
      <c r="Q22" s="13"/>
      <c r="R22" s="131"/>
      <c r="T22" s="135"/>
      <c r="U22" s="136"/>
      <c r="V22" s="135"/>
      <c r="W22" s="13"/>
      <c r="X22" s="13"/>
      <c r="Y22" s="13"/>
    </row>
    <row r="23" spans="1:25">
      <c r="A23" s="13"/>
      <c r="B23" s="13"/>
      <c r="C23" s="13"/>
      <c r="D23" s="13"/>
      <c r="E23" s="13"/>
      <c r="F23" s="13"/>
      <c r="G23" s="130"/>
      <c r="H23" s="13"/>
      <c r="I23" s="13"/>
      <c r="J23" s="13"/>
      <c r="K23" s="13"/>
      <c r="L23" s="131"/>
      <c r="M23" s="13"/>
      <c r="N23" s="141"/>
      <c r="O23" s="13"/>
      <c r="P23" s="13"/>
      <c r="Q23" s="13"/>
      <c r="R23" s="131"/>
      <c r="T23" s="135"/>
      <c r="U23" s="136"/>
      <c r="V23" s="135"/>
      <c r="W23" s="13"/>
      <c r="X23" s="13"/>
      <c r="Y23" s="13"/>
    </row>
    <row r="24" spans="1:25">
      <c r="A24" s="13"/>
      <c r="B24" s="13"/>
      <c r="C24" s="13"/>
      <c r="D24" s="13"/>
      <c r="E24" s="13"/>
      <c r="F24" s="13"/>
      <c r="G24" s="130"/>
      <c r="H24" s="13"/>
      <c r="I24" s="13"/>
      <c r="J24" s="13"/>
      <c r="K24" s="13"/>
      <c r="L24" s="131"/>
      <c r="M24" s="13"/>
      <c r="N24" s="13"/>
      <c r="O24" s="13"/>
      <c r="P24" s="13"/>
      <c r="Q24" s="13"/>
      <c r="R24" s="131"/>
      <c r="S24" s="134"/>
      <c r="T24" s="135"/>
      <c r="U24" s="136"/>
      <c r="V24" s="135"/>
      <c r="W24" s="13"/>
      <c r="X24" s="13"/>
      <c r="Y24" s="13"/>
    </row>
    <row r="25" spans="1:25">
      <c r="A25" s="13"/>
      <c r="B25" s="13"/>
      <c r="C25" s="13"/>
      <c r="D25" s="13"/>
      <c r="E25" s="13"/>
      <c r="F25" s="13"/>
      <c r="G25" s="130"/>
      <c r="H25" s="13"/>
      <c r="I25" s="13"/>
      <c r="J25" s="13"/>
      <c r="K25" s="13"/>
      <c r="L25" s="131"/>
      <c r="M25" s="13"/>
      <c r="N25" s="141"/>
      <c r="O25" s="13"/>
      <c r="P25" s="13"/>
      <c r="Q25" s="141"/>
      <c r="R25" s="131"/>
      <c r="U25" s="136"/>
      <c r="V25" s="135"/>
      <c r="W25" s="13"/>
      <c r="X25" s="13"/>
      <c r="Y25" s="13"/>
    </row>
    <row r="26" spans="1:25">
      <c r="A26" s="13"/>
      <c r="B26" s="13"/>
      <c r="C26" s="13"/>
      <c r="D26" s="13"/>
      <c r="E26" s="13"/>
      <c r="F26" s="13"/>
      <c r="G26" s="130"/>
      <c r="H26" s="13"/>
      <c r="I26" s="13"/>
      <c r="J26" s="13"/>
      <c r="K26" s="140"/>
      <c r="L26" s="131"/>
      <c r="M26" s="13"/>
      <c r="N26" s="141"/>
      <c r="O26" s="13"/>
      <c r="P26" s="13"/>
      <c r="Q26" s="13"/>
      <c r="R26" s="131"/>
      <c r="T26" s="135"/>
      <c r="U26" s="136"/>
      <c r="V26" s="135"/>
      <c r="W26" s="13"/>
      <c r="X26" s="13"/>
      <c r="Y26" s="13"/>
    </row>
    <row r="27" spans="1:25">
      <c r="A27" s="13"/>
      <c r="B27" s="13"/>
      <c r="C27" s="13"/>
      <c r="D27" s="13"/>
      <c r="E27" s="13"/>
      <c r="F27" s="13"/>
      <c r="G27" s="130"/>
      <c r="H27" s="13"/>
      <c r="I27" s="13"/>
      <c r="J27" s="13"/>
      <c r="K27" s="13"/>
      <c r="L27" s="131"/>
      <c r="M27" s="13"/>
      <c r="N27" s="13"/>
      <c r="O27" s="13"/>
      <c r="P27" s="13"/>
      <c r="Q27" s="13"/>
      <c r="R27" s="131"/>
      <c r="S27" s="134"/>
      <c r="T27" s="135"/>
      <c r="U27" s="136"/>
      <c r="V27" s="135"/>
      <c r="W27" s="13"/>
      <c r="X27" s="13"/>
      <c r="Y27" s="13"/>
    </row>
    <row r="28" spans="1:25">
      <c r="A28" s="13"/>
      <c r="B28" s="13"/>
      <c r="C28" s="13"/>
      <c r="D28" s="13"/>
      <c r="E28" s="13"/>
      <c r="F28" s="137"/>
      <c r="G28" s="130"/>
      <c r="H28" s="13"/>
      <c r="I28" s="13"/>
      <c r="J28" s="13"/>
      <c r="K28" s="13"/>
      <c r="L28" s="131"/>
      <c r="M28" s="13"/>
      <c r="N28" s="13"/>
      <c r="O28" s="13"/>
      <c r="P28" s="13"/>
      <c r="Q28" s="13"/>
      <c r="R28" s="131"/>
      <c r="S28" s="135"/>
      <c r="T28" s="135"/>
      <c r="U28" s="136"/>
      <c r="V28" s="135"/>
      <c r="W28" s="13"/>
      <c r="X28" s="13"/>
      <c r="Y28" s="13"/>
    </row>
    <row r="29" spans="1:25">
      <c r="A29" s="13"/>
      <c r="B29" s="13"/>
      <c r="C29" s="13"/>
      <c r="D29" s="13"/>
      <c r="E29" s="13"/>
      <c r="F29" s="137"/>
      <c r="G29" s="130"/>
      <c r="H29" s="13"/>
      <c r="I29" s="13"/>
      <c r="J29" s="13"/>
      <c r="K29" s="13"/>
      <c r="L29" s="131"/>
      <c r="M29" s="13"/>
      <c r="N29" s="13"/>
      <c r="O29" s="13"/>
      <c r="P29" s="13"/>
      <c r="Q29" s="13"/>
      <c r="R29" s="131"/>
      <c r="S29" s="135"/>
      <c r="T29" s="135"/>
      <c r="U29" s="136"/>
      <c r="V29" s="135"/>
      <c r="W29" s="13"/>
      <c r="X29" s="13"/>
      <c r="Y29" s="13"/>
    </row>
    <row r="30" spans="1:25">
      <c r="A30" s="13"/>
      <c r="B30" s="13"/>
      <c r="C30" s="13"/>
      <c r="D30" s="13"/>
      <c r="E30" s="13"/>
      <c r="F30" s="137"/>
      <c r="G30" s="130"/>
      <c r="H30" s="13"/>
      <c r="I30" s="13"/>
      <c r="J30" s="13"/>
      <c r="K30" s="13"/>
      <c r="L30" s="131"/>
      <c r="M30" s="13"/>
      <c r="N30" s="13"/>
      <c r="O30" s="13"/>
      <c r="P30" s="13"/>
      <c r="Q30" s="13"/>
      <c r="R30" s="131"/>
      <c r="S30" s="135"/>
      <c r="T30" s="135"/>
      <c r="U30" s="136"/>
      <c r="V30" s="135"/>
      <c r="W30" s="13"/>
      <c r="X30" s="13"/>
      <c r="Y30" s="13"/>
    </row>
    <row r="31" spans="1:25">
      <c r="A31" s="13"/>
      <c r="B31" s="13"/>
      <c r="C31" s="13"/>
      <c r="D31" s="13"/>
      <c r="E31" s="13"/>
      <c r="F31" s="137"/>
      <c r="G31" s="130"/>
      <c r="H31" s="13"/>
      <c r="I31" s="13"/>
      <c r="J31" s="13"/>
      <c r="K31" s="13"/>
      <c r="L31" s="131"/>
      <c r="M31" s="13"/>
      <c r="N31" s="141"/>
      <c r="O31" s="13"/>
      <c r="P31" s="13"/>
      <c r="Q31" s="13"/>
      <c r="R31" s="131"/>
      <c r="T31" s="135"/>
      <c r="U31" s="136"/>
      <c r="V31" s="135"/>
      <c r="W31" s="13"/>
      <c r="X31" s="13"/>
      <c r="Y31" s="13"/>
    </row>
    <row r="32" spans="1:25">
      <c r="A32" s="13"/>
      <c r="B32" s="13"/>
      <c r="C32" s="13"/>
      <c r="D32" s="13"/>
      <c r="E32" s="13"/>
      <c r="F32" s="137"/>
      <c r="G32" s="130"/>
      <c r="H32" s="13"/>
      <c r="I32" s="13"/>
      <c r="J32" s="13"/>
      <c r="K32" s="13"/>
      <c r="L32" s="131"/>
      <c r="M32" s="13"/>
      <c r="N32" s="141"/>
      <c r="O32" s="13"/>
      <c r="P32" s="13"/>
      <c r="Q32" s="13"/>
      <c r="R32" s="131"/>
      <c r="T32" s="135"/>
      <c r="U32" s="136"/>
      <c r="V32" s="135"/>
      <c r="W32" s="13"/>
      <c r="X32" s="13"/>
      <c r="Y32" s="13"/>
    </row>
    <row r="33" spans="1:25">
      <c r="A33" s="13"/>
      <c r="B33" s="13"/>
      <c r="C33" s="13"/>
      <c r="D33" s="13"/>
      <c r="E33" s="13"/>
      <c r="F33" s="137"/>
      <c r="G33" s="130"/>
      <c r="H33" s="13"/>
      <c r="I33" s="13"/>
      <c r="J33" s="13"/>
      <c r="K33" s="13"/>
      <c r="L33" s="131"/>
      <c r="M33" s="13"/>
      <c r="N33" s="141"/>
      <c r="O33" s="13"/>
      <c r="P33" s="13"/>
      <c r="Q33" s="13"/>
      <c r="R33" s="131"/>
      <c r="T33" s="135"/>
      <c r="U33" s="136"/>
      <c r="V33" s="135"/>
      <c r="W33" s="13"/>
      <c r="X33" s="13"/>
      <c r="Y33" s="13"/>
    </row>
    <row r="34" spans="1:25">
      <c r="A34" s="13"/>
      <c r="B34" s="13"/>
      <c r="C34" s="13"/>
      <c r="D34" s="13"/>
      <c r="E34" s="13"/>
      <c r="F34" s="137"/>
      <c r="G34" s="130"/>
      <c r="H34" s="13"/>
      <c r="I34" s="13"/>
      <c r="J34" s="13"/>
      <c r="K34" s="13"/>
      <c r="L34" s="131"/>
      <c r="M34" s="13"/>
      <c r="N34" s="141"/>
      <c r="O34" s="13"/>
      <c r="P34" s="13"/>
      <c r="Q34" s="13"/>
      <c r="R34" s="131"/>
      <c r="T34" s="135"/>
      <c r="U34" s="136"/>
      <c r="V34" s="135"/>
      <c r="W34" s="13"/>
      <c r="X34" s="13"/>
      <c r="Y34" s="13"/>
    </row>
    <row r="35" spans="1:25">
      <c r="A35" s="13"/>
      <c r="B35" s="13"/>
      <c r="C35" s="13"/>
      <c r="D35" s="13"/>
      <c r="E35" s="13"/>
      <c r="F35" s="137"/>
      <c r="G35" s="130"/>
      <c r="H35" s="13"/>
      <c r="I35" s="13"/>
      <c r="J35" s="13"/>
      <c r="K35" s="13"/>
      <c r="L35" s="131"/>
      <c r="M35" s="13"/>
      <c r="N35" s="141"/>
      <c r="O35" s="13"/>
      <c r="P35" s="13"/>
      <c r="Q35" s="13"/>
      <c r="R35" s="131"/>
      <c r="T35" s="135"/>
      <c r="U35" s="136"/>
      <c r="V35" s="135"/>
      <c r="W35" s="13"/>
      <c r="X35" s="13"/>
      <c r="Y35" s="13"/>
    </row>
    <row r="36" spans="1:25">
      <c r="A36" s="13"/>
      <c r="B36" s="13"/>
      <c r="C36" s="13"/>
      <c r="D36" s="13"/>
      <c r="E36" s="13"/>
      <c r="F36" s="137"/>
      <c r="G36" s="130"/>
      <c r="H36" s="13"/>
      <c r="I36" s="13"/>
      <c r="J36" s="13"/>
      <c r="K36" s="13"/>
      <c r="L36" s="131"/>
      <c r="M36" s="13"/>
      <c r="N36" s="141"/>
      <c r="O36" s="13"/>
      <c r="P36" s="13"/>
      <c r="Q36" s="13"/>
      <c r="R36" s="131"/>
      <c r="T36" s="135"/>
      <c r="U36" s="136"/>
      <c r="V36" s="135"/>
      <c r="W36" s="13"/>
      <c r="X36" s="13"/>
      <c r="Y36" s="13"/>
    </row>
    <row r="37" spans="1:25">
      <c r="A37" s="13"/>
      <c r="B37" s="13"/>
      <c r="C37" s="13"/>
      <c r="D37" s="13"/>
      <c r="E37" s="13"/>
      <c r="F37" s="137"/>
      <c r="G37" s="130"/>
      <c r="H37" s="13"/>
      <c r="I37" s="13"/>
      <c r="J37" s="13"/>
      <c r="K37" s="13"/>
      <c r="L37" s="131"/>
      <c r="M37" s="13"/>
      <c r="N37" s="141"/>
      <c r="O37" s="13"/>
      <c r="P37" s="13"/>
      <c r="Q37" s="13"/>
      <c r="R37" s="131"/>
      <c r="T37" s="135"/>
      <c r="U37" s="136"/>
      <c r="V37" s="135"/>
      <c r="W37" s="13"/>
      <c r="X37" s="13"/>
      <c r="Y37" s="13"/>
    </row>
    <row r="38" spans="1:25">
      <c r="A38" s="13"/>
      <c r="B38" s="13"/>
      <c r="C38" s="13"/>
      <c r="D38" s="13"/>
      <c r="E38" s="13"/>
      <c r="F38" s="137"/>
      <c r="G38" s="130"/>
      <c r="H38" s="13"/>
      <c r="I38" s="13"/>
      <c r="J38" s="13"/>
      <c r="K38" s="13"/>
      <c r="L38" s="131"/>
      <c r="M38" s="13"/>
      <c r="N38" s="141"/>
      <c r="O38" s="13"/>
      <c r="P38" s="13"/>
      <c r="Q38" s="13"/>
      <c r="R38" s="131"/>
      <c r="T38" s="135"/>
      <c r="U38" s="136"/>
      <c r="V38" s="135"/>
      <c r="W38" s="13"/>
      <c r="X38" s="13"/>
      <c r="Y38" s="13"/>
    </row>
    <row r="39" spans="1:25">
      <c r="A39" s="13"/>
      <c r="B39" s="13"/>
      <c r="C39" s="13"/>
      <c r="D39" s="13"/>
      <c r="E39" s="13"/>
      <c r="F39" s="137"/>
      <c r="G39" s="130"/>
      <c r="H39" s="13"/>
      <c r="I39" s="13"/>
      <c r="J39" s="13"/>
      <c r="K39" s="13"/>
      <c r="L39" s="131"/>
      <c r="M39" s="13"/>
      <c r="N39" s="13"/>
      <c r="O39" s="13"/>
      <c r="P39" s="13"/>
      <c r="Q39" s="13"/>
      <c r="R39" s="131"/>
      <c r="S39" s="135"/>
      <c r="T39" s="135"/>
      <c r="U39" s="136"/>
      <c r="V39" s="135"/>
      <c r="W39" s="13"/>
      <c r="X39" s="13"/>
      <c r="Y39" s="13"/>
    </row>
  </sheetData>
  <sortState ref="A5:Y57">
    <sortCondition ref="A5:A57"/>
    <sortCondition ref="B5:B57"/>
  </sortState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Drill Collars</vt:lpstr>
      <vt:lpstr>Drill Survey</vt:lpstr>
      <vt:lpstr>Drill Samples </vt:lpstr>
      <vt:lpstr>Standard Samples</vt:lpstr>
      <vt:lpstr>Mag Sus</vt:lpstr>
      <vt:lpstr>Drill Geol</vt:lpstr>
      <vt:lpstr>Mapinfo</vt:lpstr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2010-04-01T12:05:01Z</dcterms:modified>
</cp:coreProperties>
</file>